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8" i="1" l="1"/>
  <c r="W98" i="1"/>
  <c r="Q98" i="1"/>
  <c r="R98" i="1" s="1"/>
  <c r="T98" i="1" s="1"/>
  <c r="U98" i="1" s="1"/>
  <c r="M98" i="1"/>
  <c r="L98" i="1"/>
  <c r="J98" i="1"/>
  <c r="I98" i="1"/>
  <c r="G98" i="1"/>
  <c r="AB97" i="1"/>
  <c r="W97" i="1"/>
  <c r="Q97" i="1"/>
  <c r="S97" i="1" s="1"/>
  <c r="M97" i="1"/>
  <c r="L97" i="1"/>
  <c r="J97" i="1"/>
  <c r="I97" i="1"/>
  <c r="G97" i="1"/>
  <c r="AB96" i="1"/>
  <c r="W96" i="1"/>
  <c r="Q96" i="1"/>
  <c r="S96" i="1" s="1"/>
  <c r="M96" i="1"/>
  <c r="L96" i="1"/>
  <c r="J96" i="1"/>
  <c r="I96" i="1"/>
  <c r="G96" i="1"/>
  <c r="AB95" i="1"/>
  <c r="W95" i="1"/>
  <c r="Q95" i="1"/>
  <c r="R95" i="1" s="1"/>
  <c r="T95" i="1" s="1"/>
  <c r="U95" i="1" s="1"/>
  <c r="M95" i="1"/>
  <c r="L95" i="1"/>
  <c r="J95" i="1"/>
  <c r="I95" i="1"/>
  <c r="G95" i="1"/>
  <c r="AB94" i="1"/>
  <c r="W94" i="1"/>
  <c r="Q94" i="1"/>
  <c r="S94" i="1" s="1"/>
  <c r="M94" i="1"/>
  <c r="L94" i="1"/>
  <c r="J94" i="1"/>
  <c r="I94" i="1"/>
  <c r="G94" i="1"/>
  <c r="AB93" i="1"/>
  <c r="W93" i="1"/>
  <c r="R93" i="1"/>
  <c r="T93" i="1" s="1"/>
  <c r="U93" i="1" s="1"/>
  <c r="Q93" i="1"/>
  <c r="S93" i="1" s="1"/>
  <c r="M93" i="1"/>
  <c r="L93" i="1"/>
  <c r="J93" i="1"/>
  <c r="I93" i="1"/>
  <c r="G93" i="1"/>
  <c r="AB92" i="1"/>
  <c r="W92" i="1"/>
  <c r="Q92" i="1"/>
  <c r="S92" i="1" s="1"/>
  <c r="M92" i="1"/>
  <c r="L92" i="1"/>
  <c r="J92" i="1"/>
  <c r="I92" i="1"/>
  <c r="G92" i="1"/>
  <c r="AB91" i="1"/>
  <c r="W91" i="1"/>
  <c r="Q91" i="1"/>
  <c r="S91" i="1" s="1"/>
  <c r="M91" i="1"/>
  <c r="L91" i="1"/>
  <c r="J91" i="1"/>
  <c r="I91" i="1"/>
  <c r="G91" i="1"/>
  <c r="AB90" i="1"/>
  <c r="W90" i="1"/>
  <c r="S90" i="1"/>
  <c r="Q90" i="1"/>
  <c r="R90" i="1" s="1"/>
  <c r="T90" i="1" s="1"/>
  <c r="U90" i="1" s="1"/>
  <c r="M90" i="1"/>
  <c r="L90" i="1"/>
  <c r="J90" i="1"/>
  <c r="I90" i="1"/>
  <c r="G90" i="1"/>
  <c r="AB89" i="1"/>
  <c r="W89" i="1"/>
  <c r="Q89" i="1"/>
  <c r="S89" i="1" s="1"/>
  <c r="M89" i="1"/>
  <c r="L89" i="1"/>
  <c r="J89" i="1"/>
  <c r="I89" i="1"/>
  <c r="G89" i="1"/>
  <c r="AB88" i="1"/>
  <c r="W88" i="1"/>
  <c r="Q88" i="1"/>
  <c r="S88" i="1" s="1"/>
  <c r="M88" i="1"/>
  <c r="L88" i="1"/>
  <c r="J88" i="1"/>
  <c r="I88" i="1"/>
  <c r="G88" i="1"/>
  <c r="AB87" i="1"/>
  <c r="W87" i="1"/>
  <c r="Q87" i="1"/>
  <c r="R87" i="1" s="1"/>
  <c r="T87" i="1" s="1"/>
  <c r="U87" i="1" s="1"/>
  <c r="M87" i="1"/>
  <c r="L87" i="1"/>
  <c r="J87" i="1"/>
  <c r="I87" i="1"/>
  <c r="G87" i="1"/>
  <c r="AB86" i="1"/>
  <c r="W86" i="1"/>
  <c r="Q86" i="1"/>
  <c r="S86" i="1" s="1"/>
  <c r="M86" i="1"/>
  <c r="L86" i="1"/>
  <c r="J86" i="1"/>
  <c r="I86" i="1"/>
  <c r="G86" i="1"/>
  <c r="AB85" i="1"/>
  <c r="W85" i="1"/>
  <c r="Q85" i="1"/>
  <c r="S85" i="1" s="1"/>
  <c r="M85" i="1"/>
  <c r="L85" i="1"/>
  <c r="J85" i="1"/>
  <c r="I85" i="1"/>
  <c r="G85" i="1"/>
  <c r="AB84" i="1"/>
  <c r="W84" i="1"/>
  <c r="Q84" i="1"/>
  <c r="S84" i="1" s="1"/>
  <c r="M84" i="1"/>
  <c r="L84" i="1"/>
  <c r="J84" i="1"/>
  <c r="I84" i="1"/>
  <c r="G84" i="1"/>
  <c r="AB83" i="1"/>
  <c r="W83" i="1"/>
  <c r="Q83" i="1"/>
  <c r="S83" i="1" s="1"/>
  <c r="M83" i="1"/>
  <c r="L83" i="1"/>
  <c r="J83" i="1"/>
  <c r="I83" i="1"/>
  <c r="G83" i="1"/>
  <c r="AB82" i="1"/>
  <c r="W82" i="1"/>
  <c r="S82" i="1"/>
  <c r="Q82" i="1"/>
  <c r="R82" i="1" s="1"/>
  <c r="T82" i="1" s="1"/>
  <c r="U82" i="1" s="1"/>
  <c r="M82" i="1"/>
  <c r="L82" i="1"/>
  <c r="J82" i="1"/>
  <c r="I82" i="1"/>
  <c r="G82" i="1"/>
  <c r="AB81" i="1"/>
  <c r="W81" i="1"/>
  <c r="Q81" i="1"/>
  <c r="S81" i="1" s="1"/>
  <c r="M81" i="1"/>
  <c r="L81" i="1"/>
  <c r="J81" i="1"/>
  <c r="I81" i="1"/>
  <c r="G81" i="1"/>
  <c r="Q11" i="1"/>
  <c r="Q12" i="1"/>
  <c r="Q13" i="1"/>
  <c r="R13" i="1" s="1"/>
  <c r="T13" i="1" s="1"/>
  <c r="U13" i="1" s="1"/>
  <c r="Q14" i="1"/>
  <c r="Q15" i="1"/>
  <c r="Q16" i="1"/>
  <c r="Q17" i="1"/>
  <c r="R17" i="1" s="1"/>
  <c r="T17" i="1" s="1"/>
  <c r="U17" i="1" s="1"/>
  <c r="Q18" i="1"/>
  <c r="Q19" i="1"/>
  <c r="Q20" i="1"/>
  <c r="Q21" i="1"/>
  <c r="S21" i="1" s="1"/>
  <c r="R21" i="1"/>
  <c r="T21" i="1" s="1"/>
  <c r="U21" i="1" s="1"/>
  <c r="Q22" i="1"/>
  <c r="Q23" i="1"/>
  <c r="Q24" i="1"/>
  <c r="Q25" i="1"/>
  <c r="R25" i="1" s="1"/>
  <c r="T25" i="1" s="1"/>
  <c r="U25" i="1" s="1"/>
  <c r="S25" i="1"/>
  <c r="Q26" i="1"/>
  <c r="Q27" i="1"/>
  <c r="Q28" i="1"/>
  <c r="Q29" i="1"/>
  <c r="R29" i="1" s="1"/>
  <c r="T29" i="1" s="1"/>
  <c r="U29" i="1" s="1"/>
  <c r="Q30" i="1"/>
  <c r="Q31" i="1"/>
  <c r="Q32" i="1"/>
  <c r="Q33" i="1"/>
  <c r="R33" i="1" s="1"/>
  <c r="T33" i="1" s="1"/>
  <c r="U33" i="1" s="1"/>
  <c r="Q34" i="1"/>
  <c r="Q35" i="1"/>
  <c r="Q36" i="1"/>
  <c r="Q37" i="1"/>
  <c r="S37" i="1" s="1"/>
  <c r="R37" i="1"/>
  <c r="T37" i="1" s="1"/>
  <c r="U37" i="1" s="1"/>
  <c r="Q38" i="1"/>
  <c r="Q39" i="1"/>
  <c r="Q40" i="1"/>
  <c r="Q41" i="1"/>
  <c r="R41" i="1" s="1"/>
  <c r="T41" i="1" s="1"/>
  <c r="U41" i="1" s="1"/>
  <c r="Q42" i="1"/>
  <c r="Q43" i="1"/>
  <c r="Q44" i="1"/>
  <c r="Q45" i="1"/>
  <c r="R45" i="1" s="1"/>
  <c r="T45" i="1" s="1"/>
  <c r="U45" i="1" s="1"/>
  <c r="Q46" i="1"/>
  <c r="Q47" i="1"/>
  <c r="R47" i="1" s="1"/>
  <c r="T47" i="1" s="1"/>
  <c r="U47" i="1" s="1"/>
  <c r="Q48" i="1"/>
  <c r="Q49" i="1"/>
  <c r="Q50" i="1"/>
  <c r="Q51" i="1"/>
  <c r="S51" i="1" s="1"/>
  <c r="R51" i="1"/>
  <c r="T51" i="1" s="1"/>
  <c r="U51" i="1" s="1"/>
  <c r="Q52" i="1"/>
  <c r="Q53" i="1"/>
  <c r="Q54" i="1"/>
  <c r="Q55" i="1"/>
  <c r="R55" i="1" s="1"/>
  <c r="T55" i="1" s="1"/>
  <c r="U55" i="1" s="1"/>
  <c r="Q56" i="1"/>
  <c r="Q57" i="1"/>
  <c r="Q58" i="1"/>
  <c r="Q59" i="1"/>
  <c r="R59" i="1" s="1"/>
  <c r="T59" i="1" s="1"/>
  <c r="U59" i="1" s="1"/>
  <c r="Q60" i="1"/>
  <c r="Q61" i="1"/>
  <c r="Q62" i="1"/>
  <c r="Q63" i="1"/>
  <c r="R63" i="1" s="1"/>
  <c r="T63" i="1" s="1"/>
  <c r="U63" i="1" s="1"/>
  <c r="Q64" i="1"/>
  <c r="Q65" i="1"/>
  <c r="Q66" i="1"/>
  <c r="Q67" i="1"/>
  <c r="R67" i="1"/>
  <c r="T67" i="1" s="1"/>
  <c r="U67" i="1" s="1"/>
  <c r="S67" i="1"/>
  <c r="Q68" i="1"/>
  <c r="Q69" i="1"/>
  <c r="Q70" i="1"/>
  <c r="Q71" i="1"/>
  <c r="R71" i="1" s="1"/>
  <c r="T71" i="1" s="1"/>
  <c r="U71" i="1" s="1"/>
  <c r="Q72" i="1"/>
  <c r="Q73" i="1"/>
  <c r="Q74" i="1"/>
  <c r="Q75" i="1"/>
  <c r="R75" i="1" s="1"/>
  <c r="T75" i="1" s="1"/>
  <c r="U75" i="1" s="1"/>
  <c r="Q76" i="1"/>
  <c r="Q77" i="1"/>
  <c r="Q78" i="1"/>
  <c r="Q79" i="1"/>
  <c r="R79" i="1" s="1"/>
  <c r="T79" i="1" s="1"/>
  <c r="U79" i="1" s="1"/>
  <c r="Q80" i="1"/>
  <c r="R80" i="1" s="1"/>
  <c r="T80" i="1" s="1"/>
  <c r="U80" i="1" s="1"/>
  <c r="AB79" i="1"/>
  <c r="W79" i="1"/>
  <c r="M79" i="1"/>
  <c r="L79" i="1"/>
  <c r="J79" i="1"/>
  <c r="I79" i="1"/>
  <c r="G79"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80" i="1"/>
  <c r="I11"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8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8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80" i="1"/>
  <c r="M8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8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80" i="1"/>
  <c r="S95" i="1" l="1"/>
  <c r="R85" i="1"/>
  <c r="T85" i="1" s="1"/>
  <c r="U85" i="1" s="1"/>
  <c r="S87" i="1"/>
  <c r="S80" i="1"/>
  <c r="S55" i="1"/>
  <c r="R83" i="1"/>
  <c r="T83" i="1" s="1"/>
  <c r="U83" i="1" s="1"/>
  <c r="R86" i="1"/>
  <c r="T86" i="1" s="1"/>
  <c r="U86" i="1" s="1"/>
  <c r="R91" i="1"/>
  <c r="T91" i="1" s="1"/>
  <c r="U91" i="1" s="1"/>
  <c r="R94" i="1"/>
  <c r="T94" i="1" s="1"/>
  <c r="U94" i="1" s="1"/>
  <c r="R81" i="1"/>
  <c r="T81" i="1" s="1"/>
  <c r="U81" i="1" s="1"/>
  <c r="R89" i="1"/>
  <c r="T89" i="1" s="1"/>
  <c r="U89" i="1" s="1"/>
  <c r="R97" i="1"/>
  <c r="T97" i="1" s="1"/>
  <c r="U97" i="1" s="1"/>
  <c r="S71" i="1"/>
  <c r="S41" i="1"/>
  <c r="S98" i="1"/>
  <c r="S75" i="1"/>
  <c r="S59" i="1"/>
  <c r="S45" i="1"/>
  <c r="S29" i="1"/>
  <c r="S13" i="1"/>
  <c r="R84" i="1"/>
  <c r="T84" i="1" s="1"/>
  <c r="U84" i="1" s="1"/>
  <c r="R88" i="1"/>
  <c r="T88" i="1" s="1"/>
  <c r="U88" i="1" s="1"/>
  <c r="R92" i="1"/>
  <c r="T92" i="1" s="1"/>
  <c r="U92" i="1" s="1"/>
  <c r="R96" i="1"/>
  <c r="T96" i="1" s="1"/>
  <c r="U96" i="1" s="1"/>
  <c r="S63" i="1"/>
  <c r="S47" i="1"/>
  <c r="S33" i="1"/>
  <c r="S17" i="1"/>
  <c r="S79" i="1"/>
  <c r="R34" i="1"/>
  <c r="T34" i="1" s="1"/>
  <c r="U34" i="1" s="1"/>
  <c r="S34" i="1"/>
  <c r="R28" i="1"/>
  <c r="T28" i="1" s="1"/>
  <c r="U28" i="1" s="1"/>
  <c r="S28" i="1"/>
  <c r="S23" i="1"/>
  <c r="R23" i="1"/>
  <c r="T23" i="1" s="1"/>
  <c r="U23" i="1" s="1"/>
  <c r="R18" i="1"/>
  <c r="T18" i="1" s="1"/>
  <c r="U18" i="1" s="1"/>
  <c r="S18" i="1"/>
  <c r="R12" i="1"/>
  <c r="T12" i="1" s="1"/>
  <c r="U12" i="1" s="1"/>
  <c r="S12" i="1"/>
  <c r="S77" i="1"/>
  <c r="R77" i="1"/>
  <c r="T77" i="1" s="1"/>
  <c r="U77" i="1" s="1"/>
  <c r="R74" i="1"/>
  <c r="T74" i="1" s="1"/>
  <c r="U74" i="1" s="1"/>
  <c r="S74" i="1"/>
  <c r="R72" i="1"/>
  <c r="T72" i="1" s="1"/>
  <c r="U72" i="1" s="1"/>
  <c r="S72" i="1"/>
  <c r="S69" i="1"/>
  <c r="R69" i="1"/>
  <c r="T69" i="1" s="1"/>
  <c r="U69" i="1" s="1"/>
  <c r="R66" i="1"/>
  <c r="T66" i="1" s="1"/>
  <c r="U66" i="1" s="1"/>
  <c r="S66" i="1"/>
  <c r="R64" i="1"/>
  <c r="T64" i="1" s="1"/>
  <c r="U64" i="1" s="1"/>
  <c r="S64" i="1"/>
  <c r="S61" i="1"/>
  <c r="R61" i="1"/>
  <c r="T61" i="1" s="1"/>
  <c r="U61" i="1" s="1"/>
  <c r="R58" i="1"/>
  <c r="T58" i="1" s="1"/>
  <c r="U58" i="1" s="1"/>
  <c r="S58" i="1"/>
  <c r="R56" i="1"/>
  <c r="T56" i="1" s="1"/>
  <c r="U56" i="1" s="1"/>
  <c r="S56" i="1"/>
  <c r="S53" i="1"/>
  <c r="R53" i="1"/>
  <c r="T53" i="1" s="1"/>
  <c r="U53" i="1" s="1"/>
  <c r="R50" i="1"/>
  <c r="T50" i="1" s="1"/>
  <c r="U50" i="1" s="1"/>
  <c r="S50" i="1"/>
  <c r="R48" i="1"/>
  <c r="T48" i="1" s="1"/>
  <c r="U48" i="1" s="1"/>
  <c r="S48" i="1"/>
  <c r="R44" i="1"/>
  <c r="T44" i="1" s="1"/>
  <c r="U44" i="1" s="1"/>
  <c r="S44" i="1"/>
  <c r="R42" i="1"/>
  <c r="T42" i="1" s="1"/>
  <c r="U42" i="1" s="1"/>
  <c r="S42" i="1"/>
  <c r="S39" i="1"/>
  <c r="R39" i="1"/>
  <c r="T39" i="1" s="1"/>
  <c r="U39" i="1" s="1"/>
  <c r="R36" i="1"/>
  <c r="T36" i="1" s="1"/>
  <c r="U36" i="1" s="1"/>
  <c r="S36" i="1"/>
  <c r="R32" i="1"/>
  <c r="T32" i="1" s="1"/>
  <c r="U32" i="1" s="1"/>
  <c r="S32" i="1"/>
  <c r="S27" i="1"/>
  <c r="R27" i="1"/>
  <c r="T27" i="1" s="1"/>
  <c r="U27" i="1" s="1"/>
  <c r="R22" i="1"/>
  <c r="T22" i="1" s="1"/>
  <c r="U22" i="1" s="1"/>
  <c r="S22" i="1"/>
  <c r="R16" i="1"/>
  <c r="T16" i="1" s="1"/>
  <c r="U16" i="1" s="1"/>
  <c r="S16" i="1"/>
  <c r="S31" i="1"/>
  <c r="R31" i="1"/>
  <c r="T31" i="1" s="1"/>
  <c r="U31" i="1" s="1"/>
  <c r="R26" i="1"/>
  <c r="T26" i="1" s="1"/>
  <c r="U26" i="1" s="1"/>
  <c r="S26" i="1"/>
  <c r="R20" i="1"/>
  <c r="T20" i="1" s="1"/>
  <c r="U20" i="1" s="1"/>
  <c r="S20" i="1"/>
  <c r="S15" i="1"/>
  <c r="R15" i="1"/>
  <c r="T15" i="1" s="1"/>
  <c r="U15" i="1" s="1"/>
  <c r="R78" i="1"/>
  <c r="T78" i="1" s="1"/>
  <c r="U78" i="1" s="1"/>
  <c r="S78" i="1"/>
  <c r="R76" i="1"/>
  <c r="T76" i="1" s="1"/>
  <c r="U76" i="1" s="1"/>
  <c r="S76" i="1"/>
  <c r="S73" i="1"/>
  <c r="R73" i="1"/>
  <c r="T73" i="1" s="1"/>
  <c r="U73" i="1" s="1"/>
  <c r="R70" i="1"/>
  <c r="T70" i="1" s="1"/>
  <c r="U70" i="1" s="1"/>
  <c r="S70" i="1"/>
  <c r="R68" i="1"/>
  <c r="T68" i="1" s="1"/>
  <c r="U68" i="1" s="1"/>
  <c r="S68" i="1"/>
  <c r="S65" i="1"/>
  <c r="R65" i="1"/>
  <c r="T65" i="1" s="1"/>
  <c r="U65" i="1" s="1"/>
  <c r="R62" i="1"/>
  <c r="T62" i="1" s="1"/>
  <c r="U62" i="1" s="1"/>
  <c r="S62" i="1"/>
  <c r="R60" i="1"/>
  <c r="T60" i="1" s="1"/>
  <c r="U60" i="1" s="1"/>
  <c r="S60" i="1"/>
  <c r="S57" i="1"/>
  <c r="R57" i="1"/>
  <c r="T57" i="1" s="1"/>
  <c r="U57" i="1" s="1"/>
  <c r="R54" i="1"/>
  <c r="T54" i="1" s="1"/>
  <c r="U54" i="1" s="1"/>
  <c r="S54" i="1"/>
  <c r="R52" i="1"/>
  <c r="T52" i="1" s="1"/>
  <c r="U52" i="1" s="1"/>
  <c r="S52" i="1"/>
  <c r="S49" i="1"/>
  <c r="R49" i="1"/>
  <c r="T49" i="1" s="1"/>
  <c r="U49" i="1" s="1"/>
  <c r="R46" i="1"/>
  <c r="T46" i="1" s="1"/>
  <c r="U46" i="1" s="1"/>
  <c r="S46" i="1"/>
  <c r="S43" i="1"/>
  <c r="R43" i="1"/>
  <c r="T43" i="1" s="1"/>
  <c r="U43" i="1" s="1"/>
  <c r="R40" i="1"/>
  <c r="T40" i="1" s="1"/>
  <c r="U40" i="1" s="1"/>
  <c r="S40" i="1"/>
  <c r="R38" i="1"/>
  <c r="T38" i="1" s="1"/>
  <c r="U38" i="1" s="1"/>
  <c r="S38" i="1"/>
  <c r="S35" i="1"/>
  <c r="R35" i="1"/>
  <c r="T35" i="1" s="1"/>
  <c r="U35" i="1" s="1"/>
  <c r="R30" i="1"/>
  <c r="T30" i="1" s="1"/>
  <c r="U30" i="1" s="1"/>
  <c r="S30" i="1"/>
  <c r="R24" i="1"/>
  <c r="T24" i="1" s="1"/>
  <c r="U24" i="1" s="1"/>
  <c r="S24" i="1"/>
  <c r="S19" i="1"/>
  <c r="R19" i="1"/>
  <c r="T19" i="1" s="1"/>
  <c r="U19" i="1" s="1"/>
  <c r="R14" i="1"/>
  <c r="T14" i="1" s="1"/>
  <c r="U14" i="1" s="1"/>
  <c r="S14" i="1"/>
  <c r="R11" i="1"/>
  <c r="T11" i="1" s="1"/>
  <c r="U11" i="1" s="1"/>
  <c r="S11" i="1"/>
</calcChain>
</file>

<file path=xl/sharedStrings.xml><?xml version="1.0" encoding="utf-8"?>
<sst xmlns="http://schemas.openxmlformats.org/spreadsheetml/2006/main" count="3968" uniqueCount="1237">
  <si>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</si>
  <si>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</si>
  <si>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</si>
  <si>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</si>
  <si>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</si>
  <si>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</si>
  <si>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</si>
  <si>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</si>
  <si>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</si>
  <si>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</si>
  <si>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</si>
  <si>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</si>
  <si>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</si>
  <si>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</si>
  <si>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</si>
  <si>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</si>
  <si>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</si>
  <si>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</si>
  <si>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</si>
  <si>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</si>
  <si>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</si>
  <si>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</si>
  <si>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</si>
  <si>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</si>
  <si>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</si>
  <si>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</si>
  <si>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</si>
  <si>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</si>
  <si>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</si>
  <si>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</si>
  <si>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</si>
  <si>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</si>
  <si>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</si>
  <si>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</si>
  <si>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</si>
  <si>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</si>
  <si>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</si>
  <si>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</si>
  <si>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</si>
  <si>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</si>
  <si>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</si>
  <si>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</si>
  <si>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</si>
  <si>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</si>
  <si>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</si>
  <si>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</si>
  <si>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</si>
  <si>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</si>
  <si>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</si>
  <si>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</si>
  <si>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</si>
  <si>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</si>
  <si>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</si>
  <si>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</si>
  <si>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</si>
  <si>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</si>
  <si>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</si>
  <si>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</si>
  <si>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</si>
  <si>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</si>
  <si>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</si>
  <si>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</si>
  <si>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</si>
  <si>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</si>
  <si>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</si>
  <si>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</si>
  <si>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</si>
  <si>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</si>
  <si>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</si>
  <si>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</si>
  <si>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</si>
  <si>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</si>
  <si>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</si>
  <si>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</si>
  <si>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</si>
  <si>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</si>
  <si>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</si>
  <si>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</si>
  <si>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</si>
  <si>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</si>
  <si>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</si>
  <si>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</si>
  <si>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</si>
  <si>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</si>
  <si>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</si>
  <si>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</si>
  <si>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</si>
  <si>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</si>
  <si>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</si>
  <si>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</si>
  <si>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</si>
  <si>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</si>
  <si>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</si>
  <si>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</si>
  <si>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</si>
  <si>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</si>
  <si>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</si>
  <si>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</si>
  <si>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</si>
  <si>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</si>
  <si>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</si>
  <si>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</si>
  <si>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</si>
  <si>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</si>
  <si>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</si>
  <si>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</si>
  <si>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</si>
  <si>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</si>
  <si>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</si>
  <si>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</si>
  <si>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</si>
  <si>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</si>
  <si>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</si>
  <si>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</si>
  <si>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</si>
  <si>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</si>
  <si>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</si>
  <si>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</si>
  <si>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</si>
  <si>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</si>
  <si>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</si>
  <si>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</si>
  <si>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</si>
  <si>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</si>
  <si>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</si>
  <si>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</si>
  <si>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</si>
  <si>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</si>
  <si>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</si>
  <si>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</si>
  <si>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</si>
  <si>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</si>
  <si>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</si>
  <si>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</si>
  <si>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</si>
  <si>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</si>
  <si>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</si>
  <si>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</si>
  <si>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</si>
  <si>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</si>
  <si>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</si>
  <si>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</si>
  <si>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</si>
  <si>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</si>
  <si>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</si>
  <si>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</si>
  <si>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</si>
  <si>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</si>
  <si>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</si>
  <si>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</si>
  <si>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</si>
  <si>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</si>
  <si>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</si>
  <si>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</si>
  <si>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</si>
  <si>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</si>
  <si>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</si>
  <si>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</si>
  <si>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</si>
  <si>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</si>
  <si>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</si>
  <si>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</si>
  <si>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</si>
  <si>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</si>
  <si>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</si>
  <si>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</si>
  <si>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</si>
  <si>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</si>
  <si>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</si>
  <si>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</si>
  <si>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</si>
  <si>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</si>
  <si>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</si>
  <si>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</si>
  <si>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</si>
  <si>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</si>
  <si>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</si>
  <si>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</si>
  <si>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</si>
  <si>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</si>
  <si>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</si>
  <si>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</si>
  <si>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</si>
  <si>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</si>
  <si>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</si>
  <si>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</si>
  <si>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</si>
  <si>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</si>
  <si>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</si>
  <si>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</si>
  <si>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</si>
  <si>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</si>
  <si>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</si>
  <si>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</si>
  <si>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</si>
  <si>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</si>
  <si>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</si>
  <si>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</si>
  <si>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</si>
  <si>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</si>
  <si>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</si>
  <si>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</si>
  <si>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</si>
  <si>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</si>
  <si>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</si>
  <si>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</si>
  <si>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</si>
  <si>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</si>
  <si>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</si>
  <si>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</si>
  <si>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</si>
  <si>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</si>
  <si>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</si>
  <si>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</si>
  <si>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</si>
  <si>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</si>
  <si>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</si>
  <si>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</si>
  <si>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</si>
  <si>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</si>
  <si>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</si>
  <si>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</si>
  <si>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</si>
  <si>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</si>
  <si>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</si>
  <si>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</si>
  <si>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</si>
  <si>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</si>
  <si>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</si>
  <si>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</si>
  <si>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</si>
  <si>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</si>
  <si>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</si>
  <si>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</si>
  <si>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</si>
  <si>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</si>
  <si>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</si>
  <si>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</si>
  <si>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</si>
  <si>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</si>
  <si>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</si>
  <si>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</si>
  <si>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</si>
  <si>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</si>
  <si>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</si>
  <si>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</si>
  <si>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</si>
  <si>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</si>
  <si>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</si>
  <si>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</si>
  <si>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</si>
  <si>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</si>
  <si>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</si>
  <si>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</si>
  <si>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</si>
  <si>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</si>
  <si>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</si>
  <si>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</si>
  <si>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</si>
  <si>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</si>
  <si>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</si>
  <si>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</si>
  <si>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</si>
  <si>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</si>
  <si>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</si>
  <si>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</si>
  <si>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</si>
  <si>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</si>
  <si>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</si>
  <si>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</si>
  <si>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</si>
  <si>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</si>
  <si>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</si>
  <si>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</si>
  <si>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</si>
  <si>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</si>
  <si>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</si>
  <si>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</si>
  <si>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</si>
  <si>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</si>
  <si>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</si>
  <si>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</si>
  <si>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</si>
  <si>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</si>
  <si>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</si>
  <si>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</si>
  <si>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</si>
  <si>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</si>
  <si>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</si>
  <si>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</si>
  <si>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</si>
  <si>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</si>
  <si>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</si>
  <si>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</si>
  <si>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</si>
  <si>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</si>
  <si>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</si>
  <si>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</si>
  <si>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</si>
  <si>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</si>
  <si>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</si>
  <si>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</si>
  <si>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</si>
  <si>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</si>
  <si>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</si>
  <si>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</si>
  <si>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</si>
  <si>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</si>
  <si>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</si>
  <si>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</si>
  <si>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</si>
  <si>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</si>
  <si>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</si>
  <si>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</si>
  <si>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</si>
  <si>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</si>
  <si>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</si>
  <si>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</si>
  <si>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</si>
  <si>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</si>
  <si>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</si>
  <si>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</si>
  <si>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</si>
  <si>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</si>
  <si>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</si>
  <si>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</si>
  <si>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</si>
  <si>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</si>
  <si>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</si>
  <si>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</si>
  <si>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</si>
  <si>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</si>
  <si>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</si>
  <si>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</si>
  <si>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</si>
  <si>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</si>
  <si>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</si>
  <si>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</si>
  <si>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</si>
  <si>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</si>
  <si>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</si>
  <si>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</si>
  <si>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</si>
  <si>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</si>
  <si>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</si>
  <si>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</si>
  <si>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</si>
  <si>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</si>
  <si>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</si>
  <si>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</si>
  <si>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</si>
  <si>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</si>
  <si>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</si>
  <si>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</si>
  <si>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</si>
  <si>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</si>
  <si>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</si>
  <si>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</si>
  <si>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</si>
  <si>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</si>
  <si>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</si>
  <si>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</si>
  <si>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</si>
  <si>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</si>
  <si>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</si>
  <si>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</si>
  <si>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</si>
  <si>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</si>
  <si>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</si>
  <si>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</si>
  <si>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</si>
  <si>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</si>
  <si>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</si>
  <si>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</si>
  <si>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</si>
  <si>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</si>
  <si>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</si>
  <si>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</si>
  <si>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</si>
  <si>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</si>
  <si>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</si>
  <si>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</si>
  <si>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</si>
  <si>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</si>
  <si>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</si>
  <si>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</si>
  <si>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</si>
  <si>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</si>
  <si>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</si>
  <si>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</si>
  <si>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</si>
  <si>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</si>
  <si>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</si>
  <si>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</si>
  <si>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</si>
  <si>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</si>
  <si>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</si>
  <si>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</si>
  <si>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</si>
  <si>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</si>
  <si>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</si>
  <si>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</si>
  <si>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</si>
  <si>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</si>
  <si>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</si>
  <si>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</si>
  <si>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</si>
  <si>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</si>
  <si>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</si>
  <si>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</si>
  <si>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</si>
  <si>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</si>
  <si>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</si>
  <si>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</si>
  <si>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</si>
  <si>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</si>
  <si>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</si>
  <si>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</si>
  <si>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</si>
  <si>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</si>
  <si>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</si>
  <si>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</si>
  <si>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</si>
  <si>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</si>
  <si>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</si>
  <si>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</si>
  <si>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</si>
  <si>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</si>
  <si>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</si>
  <si>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</si>
  <si>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</si>
  <si>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</si>
  <si>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</si>
  <si>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</si>
  <si>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</si>
  <si>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</si>
  <si>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</si>
  <si>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</si>
  <si>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</si>
  <si>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</si>
  <si>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</si>
  <si>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</si>
  <si>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</si>
  <si>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</si>
  <si>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</si>
  <si>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</si>
  <si>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</si>
  <si>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</si>
  <si>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</si>
  <si>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</si>
  <si>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</si>
  <si>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</si>
  <si>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</si>
  <si>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</si>
  <si>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</si>
  <si>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</si>
  <si>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</si>
  <si>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</si>
  <si>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</si>
  <si>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</si>
  <si>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</si>
  <si>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</si>
  <si>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</si>
  <si>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</si>
  <si>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</si>
  <si>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</si>
  <si>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</si>
  <si>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</si>
  <si>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</si>
  <si>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</si>
  <si>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</si>
  <si>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</si>
  <si>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</si>
  <si>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</si>
  <si>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</si>
  <si>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</si>
  <si>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</si>
  <si>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</si>
  <si>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</si>
  <si>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</si>
  <si>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</si>
  <si>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</si>
  <si>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</si>
  <si>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</si>
  <si>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</si>
  <si>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</si>
  <si>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</si>
  <si>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</si>
  <si>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</si>
  <si>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</si>
  <si>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</si>
  <si>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</si>
  <si>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</si>
  <si>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</si>
  <si>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</si>
  <si>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</si>
  <si>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</si>
  <si>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</si>
  <si>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</si>
  <si>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</si>
  <si>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</si>
  <si>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</si>
  <si>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</si>
  <si>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</si>
  <si>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</si>
  <si>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</si>
  <si>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</si>
  <si>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</si>
  <si>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</si>
  <si>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</si>
  <si>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</si>
  <si>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</si>
  <si>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</si>
  <si>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</si>
  <si>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</si>
  <si>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</si>
  <si>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</si>
  <si>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</si>
  <si>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</si>
  <si>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</si>
  <si>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</si>
  <si>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</si>
  <si>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</si>
  <si>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</si>
  <si>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</si>
  <si>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</si>
  <si>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</si>
  <si>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</si>
  <si>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</si>
  <si>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</si>
  <si>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</si>
  <si>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</si>
  <si>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</si>
  <si>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</si>
  <si>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</si>
  <si>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</si>
  <si>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</si>
  <si>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</si>
  <si>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</si>
  <si>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</si>
  <si>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</si>
  <si>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</si>
  <si>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</si>
  <si>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</si>
  <si>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</si>
  <si>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</si>
  <si>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</si>
  <si>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</si>
  <si>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</si>
  <si>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</si>
  <si>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</si>
  <si>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</si>
  <si>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</si>
  <si>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</si>
  <si>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</si>
  <si>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</si>
  <si>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</si>
  <si>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</si>
  <si>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</si>
  <si>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</si>
  <si>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</si>
  <si>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</si>
  <si>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</si>
  <si>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</si>
  <si>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</si>
  <si>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</si>
  <si>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</si>
  <si>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</si>
  <si>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</si>
  <si>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</si>
  <si>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</si>
  <si>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</si>
  <si>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</si>
  <si>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</si>
  <si>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</si>
  <si>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</si>
  <si>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</si>
  <si>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</si>
  <si>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</si>
  <si>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</si>
  <si>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</si>
  <si>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</si>
  <si>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</si>
  <si>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</si>
  <si>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</si>
  <si>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</si>
  <si>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</si>
  <si>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</si>
  <si>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</si>
  <si>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</si>
  <si>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</si>
  <si>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</si>
  <si>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</si>
  <si>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</si>
  <si>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</si>
  <si>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</si>
  <si>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</si>
  <si>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</si>
  <si>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</si>
  <si>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</si>
  <si>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</si>
  <si>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</si>
  <si>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</si>
  <si>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</si>
  <si>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</si>
  <si>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</si>
  <si>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</si>
  <si>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</si>
  <si>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</si>
  <si>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</si>
  <si>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</si>
  <si>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</si>
  <si>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</si>
  <si>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</si>
  <si>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</si>
  <si>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</si>
  <si>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</si>
  <si>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</si>
  <si>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</si>
  <si>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</si>
  <si>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</si>
  <si>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</si>
  <si>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</si>
  <si>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</si>
  <si>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</si>
  <si>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</si>
  <si>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</si>
  <si>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</si>
  <si>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</si>
  <si>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</si>
  <si>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</si>
  <si>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</si>
  <si>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</si>
  <si>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</si>
  <si>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</si>
  <si>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</si>
  <si>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</si>
  <si>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</si>
  <si>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</si>
  <si>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</si>
  <si>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</si>
  <si>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</si>
  <si>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</si>
  <si>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</si>
  <si>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</si>
  <si>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</si>
  <si>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</si>
  <si>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</si>
  <si>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</si>
  <si>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</si>
  <si>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</si>
  <si>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</si>
  <si>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</si>
  <si>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</si>
  <si>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</si>
  <si>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</si>
  <si>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</si>
  <si>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</si>
  <si>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</si>
  <si>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</si>
  <si>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</si>
  <si>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</si>
  <si>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</si>
  <si>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</si>
  <si>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</si>
  <si>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</si>
  <si>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</si>
  <si>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</si>
  <si>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</si>
  <si>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</si>
  <si>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</si>
  <si>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</si>
  <si>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</si>
  <si>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</si>
  <si>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</si>
  <si>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</si>
  <si>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</si>
  <si>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</si>
  <si>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</si>
  <si>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</si>
  <si>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</si>
  <si>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</si>
  <si>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</si>
  <si>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</si>
  <si>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</si>
  <si>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</si>
  <si>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</si>
  <si>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</si>
  <si>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</si>
  <si>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</si>
  <si>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</si>
  <si>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</si>
  <si>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</si>
  <si>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</si>
  <si>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</si>
  <si>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</si>
  <si>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</si>
  <si>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</si>
  <si>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</si>
  <si>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</si>
  <si>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</si>
  <si>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</si>
  <si>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</si>
  <si>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</si>
  <si>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</si>
  <si>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</si>
  <si>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</si>
  <si>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</si>
  <si>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</si>
  <si>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</si>
  <si>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</si>
  <si>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</si>
  <si>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</si>
  <si>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</si>
  <si>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</si>
  <si>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</si>
  <si>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</si>
  <si>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</si>
  <si>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</si>
  <si>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</si>
  <si>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</si>
  <si>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</si>
  <si>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</si>
  <si>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</si>
  <si>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</si>
  <si>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</si>
  <si>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</si>
  <si>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</si>
  <si>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</si>
  <si>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</si>
  <si>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</si>
  <si>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</si>
  <si>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</si>
  <si>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</si>
  <si>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</si>
  <si>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</si>
  <si>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</si>
  <si>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</si>
  <si>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</si>
  <si>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</si>
  <si>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</si>
  <si>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</si>
  <si>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</si>
  <si>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</si>
  <si>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</si>
  <si>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</si>
  <si>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</si>
  <si>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</si>
  <si>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</si>
  <si>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</si>
  <si>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</si>
  <si>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</si>
  <si>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</si>
  <si>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</si>
  <si>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</si>
  <si>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</si>
  <si>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</si>
  <si>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</si>
  <si>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</si>
  <si>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</si>
  <si>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</si>
  <si>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</si>
  <si>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</si>
  <si>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</si>
  <si>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</si>
  <si>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</si>
  <si>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</si>
  <si>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</si>
  <si>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</si>
  <si>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</si>
  <si>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</si>
  <si>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</si>
  <si>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</si>
  <si>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</si>
  <si>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</si>
  <si>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</si>
  <si>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</si>
  <si>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</si>
  <si>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</si>
  <si>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</si>
  <si>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</si>
  <si>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</si>
  <si>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</si>
  <si>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</si>
  <si>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</si>
  <si>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</si>
  <si>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</si>
  <si>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</si>
  <si>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</si>
  <si>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</si>
  <si>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</si>
  <si>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</si>
  <si>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</si>
  <si>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</si>
  <si>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</si>
  <si>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</si>
  <si>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</si>
  <si>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</si>
  <si>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</si>
  <si>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</si>
  <si>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</si>
  <si>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</si>
  <si>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</si>
  <si>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</si>
  <si>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</si>
  <si>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</si>
  <si>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</si>
  <si>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</si>
  <si>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</si>
  <si>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</si>
  <si>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</si>
  <si>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</si>
  <si>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</si>
  <si>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</si>
  <si>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</si>
  <si>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</si>
  <si>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</si>
  <si>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</si>
  <si>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</si>
  <si>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</si>
  <si>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</si>
  <si>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</si>
  <si>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</si>
  <si>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</si>
  <si>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</si>
  <si>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</si>
  <si>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</si>
  <si>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</si>
  <si>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</si>
  <si>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</si>
  <si>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</si>
  <si>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</si>
  <si>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</si>
  <si>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</si>
  <si>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</si>
  <si>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</si>
  <si>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</si>
  <si>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</si>
  <si>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</si>
  <si>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</si>
  <si>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</si>
  <si>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</si>
  <si>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</si>
  <si>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</si>
  <si>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</si>
  <si>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</si>
  <si>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</si>
  <si>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</si>
  <si>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</si>
  <si>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</si>
  <si>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</si>
  <si>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</si>
  <si>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</si>
  <si>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</si>
  <si>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</si>
  <si>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</si>
  <si>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</si>
  <si>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</si>
  <si>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</si>
  <si>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</si>
  <si>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</si>
  <si>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</si>
  <si>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</si>
  <si>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</si>
  <si>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</si>
  <si>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</si>
  <si>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</si>
  <si>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</si>
  <si>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</si>
  <si>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</si>
  <si>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</si>
  <si>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</si>
  <si>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</si>
  <si>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</si>
  <si>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</si>
  <si>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</si>
  <si>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</si>
  <si>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</si>
  <si>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</si>
  <si>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</si>
  <si>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</si>
  <si>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</si>
  <si>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</si>
  <si>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</si>
  <si>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</si>
  <si>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</si>
  <si>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</si>
  <si>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</si>
  <si>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</si>
  <si>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</si>
  <si>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</si>
  <si>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</si>
  <si>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</si>
  <si>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</si>
  <si>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</si>
  <si>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</si>
  <si>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</si>
  <si>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</si>
  <si>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</si>
  <si>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</si>
  <si>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</si>
  <si>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</si>
  <si>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</si>
  <si>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</si>
  <si>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</si>
  <si>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</si>
  <si>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</si>
  <si>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</si>
  <si>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</si>
  <si>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</si>
  <si>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</si>
  <si>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</si>
  <si>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</si>
  <si>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</si>
  <si>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</si>
  <si>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</si>
  <si>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</si>
  <si>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</si>
  <si>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</si>
  <si>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</si>
  <si>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</si>
  <si>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</si>
  <si>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</si>
  <si>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</si>
  <si>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</si>
  <si>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</si>
  <si>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</si>
  <si>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</si>
  <si>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</si>
  <si>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</si>
  <si>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</si>
  <si>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</si>
  <si>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</si>
  <si>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</si>
  <si>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</si>
  <si>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</si>
  <si>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</si>
  <si>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</si>
  <si>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</si>
  <si>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</si>
  <si>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</si>
  <si>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</si>
  <si>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</si>
  <si>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</si>
  <si>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</si>
  <si>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</si>
  <si>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</si>
  <si>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</si>
  <si>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</si>
  <si>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</si>
  <si>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</si>
  <si>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</si>
  <si>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</si>
  <si>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</si>
  <si>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</si>
  <si>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</si>
  <si>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</si>
  <si>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</si>
  <si>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</si>
  <si>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</si>
  <si>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</si>
  <si>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</si>
  <si>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</si>
  <si>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</si>
  <si>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</si>
  <si>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</si>
  <si>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</si>
  <si>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</si>
  <si>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</si>
  <si>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</si>
  <si>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</si>
  <si>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</si>
  <si>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</si>
  <si>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</si>
  <si>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</si>
  <si>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</si>
  <si>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</si>
  <si>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</si>
  <si>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</si>
  <si>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</si>
  <si>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</si>
  <si>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</si>
  <si>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</si>
  <si>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</si>
  <si>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</si>
  <si>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</si>
  <si>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</si>
  <si>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</si>
  <si>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</si>
  <si>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</si>
  <si>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</si>
  <si>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</si>
  <si>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</si>
  <si>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</si>
  <si>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</si>
  <si>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</si>
  <si>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</si>
  <si>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</si>
  <si>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</si>
  <si>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</si>
  <si>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</si>
  <si>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</si>
  <si>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</si>
  <si>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</si>
  <si>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</si>
  <si>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</si>
  <si>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</si>
  <si>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</si>
  <si>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</si>
  <si>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</si>
  <si>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</si>
  <si>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</si>
  <si>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</si>
  <si>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</si>
  <si>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</si>
  <si>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</si>
  <si>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</si>
  <si>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</si>
  <si>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</si>
  <si>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</si>
  <si>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</si>
  <si>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</si>
  <si>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</si>
  <si>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</si>
  <si>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</si>
  <si>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</si>
  <si>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</si>
  <si>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</si>
  <si>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</si>
  <si>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</si>
  <si>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</si>
  <si>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</si>
  <si>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</si>
  <si>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</si>
  <si>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</si>
  <si>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</si>
  <si>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</si>
  <si>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</si>
  <si>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</si>
  <si>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</si>
  <si>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</si>
  <si>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</si>
  <si>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</si>
  <si>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</si>
  <si>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</si>
  <si>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</si>
  <si>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</si>
  <si>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</si>
  <si>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</si>
  <si>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</si>
  <si>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</si>
  <si>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</si>
  <si>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</si>
  <si>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</si>
  <si>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</si>
  <si>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</si>
  <si>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</si>
  <si>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</si>
  <si>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</si>
  <si>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</si>
  <si>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</si>
  <si>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</si>
  <si>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</si>
  <si>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</si>
  <si>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</si>
  <si>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</si>
  <si>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</si>
  <si>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</si>
  <si>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</si>
  <si>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</si>
  <si>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</si>
  <si>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</si>
  <si>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</si>
  <si>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</si>
  <si>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</si>
  <si>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</si>
  <si>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</si>
  <si>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</si>
  <si>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</si>
  <si>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</si>
  <si>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</si>
  <si>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</si>
  <si>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</si>
  <si>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</si>
  <si>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</si>
  <si>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</si>
  <si>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</si>
  <si>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</si>
  <si>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</si>
  <si>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</si>
  <si>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</si>
  <si>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</si>
  <si>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</si>
  <si>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</si>
  <si>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</si>
  <si>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</si>
  <si>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</si>
  <si>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</si>
  <si>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</si>
  <si>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</si>
  <si>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</si>
  <si>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</si>
  <si>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</si>
  <si>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</si>
  <si>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</si>
  <si>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</si>
  <si>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</si>
  <si>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</si>
  <si>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</si>
  <si>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</si>
  <si>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</si>
  <si>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</si>
  <si>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</si>
  <si>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</si>
  <si>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</si>
  <si>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</si>
  <si>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</si>
  <si>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</si>
  <si>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</si>
  <si>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</si>
  <si>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</si>
  <si>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</si>
  <si>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</si>
  <si>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</si>
  <si>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</si>
  <si>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</si>
  <si>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</si>
  <si>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</si>
  <si>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</si>
  <si>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</si>
  <si>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</si>
  <si>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</si>
  <si>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</si>
  <si>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</si>
  <si>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</si>
  <si>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</si>
  <si>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</si>
  <si>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</si>
  <si>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</si>
  <si>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</si>
  <si>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</si>
  <si>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</si>
  <si>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</si>
  <si>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</si>
  <si>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</si>
  <si>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</si>
  <si>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</si>
  <si>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</si>
  <si>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</si>
  <si>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</si>
  <si>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</si>
  <si>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</si>
  <si>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</si>
  <si>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</si>
  <si>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</si>
  <si>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</si>
  <si>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</si>
  <si>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</si>
  <si>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</si>
  <si>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</si>
  <si>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</si>
  <si>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</si>
  <si>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</si>
  <si>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</si>
  <si>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</si>
  <si>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</si>
  <si>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</si>
  <si>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</si>
  <si>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</si>
  <si>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</si>
  <si>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</si>
  <si>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</si>
  <si>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</si>
  <si>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</si>
  <si>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</si>
  <si>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</si>
  <si>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</si>
  <si>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</si>
  <si>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</si>
  <si>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</si>
  <si>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</si>
  <si>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</si>
  <si>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</si>
  <si>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</si>
  <si>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</si>
  <si>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</si>
  <si>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</si>
  <si>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</si>
  <si>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</si>
  <si>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</si>
  <si>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</si>
  <si>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</si>
  <si>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</si>
  <si>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</si>
  <si>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SI</t>
  </si>
  <si>
    <t>Campañas de aseo de manos cumpliendo protocolos de una adecuada limpieza y desinfección de manera constante.</t>
  </si>
  <si>
    <t>ELEMENTOS DE PROTECCIÓN PERSONAL DE ACUERDO AL MANUAL DE E.P.P. DE LA EMPRESA</t>
  </si>
  <si>
    <t xml:space="preserve">Sensibilizar a los funcionarios y suministrar (E.P.P) acordes al riesgo </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</si>
  <si>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</si>
  <si>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</si>
  <si>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Utilizar herramientas adecuadas a la actividad, no utilizar herramientas hechizas. 
Realizar inspección a la herramienta antes de su uso</t>
  </si>
  <si>
    <t>Ubicación de equipos portátiles de extinción de incendios cerca al área que garanticen una oportuna atención ante un evento por fuego incipiente.</t>
  </si>
  <si>
    <t>inspeccionar todos los elementos de emergencia para la atención de la contingencia</t>
  </si>
  <si>
    <t>Suministro de bloqueador teniendo en cuenta el tiempo de exposición</t>
  </si>
  <si>
    <t>Rotar al personal para la actividad</t>
  </si>
  <si>
    <t>Retroalimentación en la actividad e identificar los riesgos ,realizar un ATS antes de cada actividad</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</si>
  <si>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</si>
  <si>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atención a publico.</t>
  </si>
  <si>
    <t xml:space="preserve">Realizar estudios de  iluminación, garantizar  la  ejecución de  las pausas activas implementar  programa de  mantenimiento  para las lámparas </t>
  </si>
  <si>
    <t>uso de elementos de protección personal como caretas, gafas etc..</t>
  </si>
  <si>
    <t>evitar que los gases y vapores producidos en los análisis no llegue a las oficinas y áreas en las  que el personal no debe tener contacto de ningún tipo con estos agentes</t>
  </si>
  <si>
    <t>uso de elementos de protección personal.</t>
  </si>
  <si>
    <t>Practica de pausas activas de manera frecuente para activación de sistema musculo esquelético</t>
  </si>
  <si>
    <t>uso adecuado de botas dieléctricas y todas los elementos suministrados para realizar la labor.</t>
  </si>
  <si>
    <t>realizar inspección de maquinas antes de cada proceso, verificar que estén en buenas condiciones para ejecutar la labor.</t>
  </si>
  <si>
    <t>Coordinar Ia ejecución de los trabajos de mantenimiento preventivo, predictivo y correctivo de los equipos mecánicos y de bombeo de aguas residuales y blancas con el fin de cumplir los oportunamente con los requerimientos de servicio de la entidad.</t>
  </si>
  <si>
    <t>1. Coordinar y efectuar los trabajos de mantenimiento preventivo y correctivo de los equipos mecánicos y de bombeo de aguas residuales y blancas, 2.  Realizar informes especificando las reparaciones, cambios de piezas, mantenimiento y demás operaciones realizadas, 3. Realizar con el equipo de trabajo la calibración de las diferentes protecciones mecánicas para los equipos respectivos. 4. Inspeccionar que los trabajos realizados por el equipo de trabajo sean ejecutados de acuerdo con las instrucciones impartidas ajustándose  a  las  especificaciones preestablecidas. 5.  Efectuar  y  supervisar  la  correcta  ejecución  de  los  trabajos  en  terreno,  cuando  las circunstancias así lo exijan. 6.  Efectuar las reparaciones necesarias en los equipos mecánicos y bombeo. 7.  Vigilar y controlar el estado general y la correcta operación de los equipos mecánicos y de bombeo. 8.  Realizar el mantenimiento, las reparaciones, los cambios de piezas y demás operaciones requeridas según el tipo de equipo mecánico y tener en cuenta las instrucciones recibidas, los  manuales  de  operación  y mantenimiento,  medidas de seguridad y  precauciones necesarias. 9.  Utilizar los materiales, repuestos, accesorios y demás elementos suministrados para la ejecución de los trabajos evitando el desperdicio de los mismos. 10. Informar  al  superior  inmediato  sobre  los desperfectos  o  posibles  fallas  que  puedan presentarse en los equipos mecánicos y de bombeo. 11. Interpretar los esquemas, planos de taller, despiece, ensamblaje y montaje de equipos mecánicos y de bombeo. 12. Establecer y solicitar los repuestos, elementos, accesorios y demás cornponentes que se  requieran.13. Efectuar los análisis requeridos y utilizar los equipos para el mantenimiento predictivo como vibraciones, alineación, temperatura, análisis de aceite, y presiones entre otros. 14.  Operar  el  vehículo  asignado,  tomando  las  medidas  necesarias  pare  su  correcto funcionamiento y conservación, conforme a las normas y reglamentos establecidos por Ia Empresa y las autoridades de transito.</t>
  </si>
  <si>
    <t xml:space="preserve">Revisar y colaborar con el mantenimiento de los equipos eléctricos, electrónicos y mecánicos a cargo del área, para asegurar la continuidad del funcionamiento de estos sistemas.
 </t>
  </si>
  <si>
    <t>1, las comunicaciones y/o el automatismo de estos sitios y colaborar en la ejecución de las medidas necesarias, para asegurar la continuidad del funcionamiento de los sistemas 
electrónicos, de comunicaciones y automatismos. 2.  Revisar y colaborar con  el mantenimiento de  los equipos eléctricos, electrónicos y mecánicos incluyendo el mantenimiento de luminarias y tomas de servicios cuando sea  comunicado  por  el  centro  de  control. 3.  Recopilar los datos y lecturas sobre la revisión e inspección de los equipos eléctricos, electrónicos y mecánicos según los procedimientos aplicables e instrucciones impartidas por el superior inmediato.4.  Registrar en el formato orden de trabajo los recursos, tiempos y demás datos requeridos. 5.  Solicitar oportunamente los materiales, elementos y equipos requeridos.</t>
  </si>
  <si>
    <t>ejecutar trabajos relacionados con al toma de información en terreno, operación de equipos de medida, excavaciones, detección de fraudes, labores de suspensión ,corte, revividas, transcripción en el sistema de información que se procese en el área, efectuar cambio de medidor.</t>
  </si>
  <si>
    <t xml:space="preserve">1. ejecutar los trabajos de terreno sobre suspensiones, reconexiones del servicio de acueducto, taponamientos y revividas de las acometidas en la red principal  2.tomar la información en terreno de todos los aspectos que rigen la prestación de los servicios públicos y las relaciones usuario-empresa  3. transcribir la información en los medios que se dispongan tales como terminales portátiles, formatos, archivos planos o directamente en el S.I.C 4.gestionar el retiro o instalación oportuna de los medidores en el sitio indicado para ello 5. solicitar oportunamente los materiales que se requieren para el desempeño de sus funciones 6.colaborar en la elaboración de los informes estadísticos de los materiales utilizados en terreno y de los que se encuentran en existencia 7. informar a su superior inmediato sobre el desarrollo de sus funciones y los convenientes que s e le presenten 8. cumplir las metas de ejecución establecidas en los acuerdos de gestión 9. operar el vehículo asignado, tomando las medidas necesarias para su correcto funcionamiento y conservación10. aplicar las normas técnicas, administrativas internas y externas asociadas a la gestión de su cargo 11. elaborar los informes y documentos que se requieran sobre la gestión de su cargo. 12. ejecutar practicas seguras y saludables en el puesto de trabajo y en la correcta maniobrabilidad de los equipos 13. cumplir los procedimientos establecidos por la empresa de acuerdo con las medidas de prevención y protección 14. mantener en correcto estado de servicio, presentación y funcionamiento , los implementos y equipos que se le confíen 15. cumplir con las funciones generales establecidas para el nivel ¨técnico y operativo¨. </t>
  </si>
  <si>
    <t>CENTRO DE TRABAJO Y/O PROCESO: DIVISIÓN CENTRO CONTROL</t>
  </si>
  <si>
    <t>NOMBRE CENTRO DE TRABAJO Y/O PROCESO:  PEQUEÑA CENTRAL HIDROELECTRICA SANTA ANA</t>
  </si>
  <si>
    <t>Contar con el curso avanzado presencial (40 horas)</t>
  </si>
  <si>
    <t>Dar soporte en la elaboración de registros e informes y en la ejecución de actividades del área.</t>
  </si>
  <si>
    <t xml:space="preserve">Desarrollar actividades administrativas, complementarias de las tareas propias de los niveles superiores.
</t>
  </si>
  <si>
    <t>PEQUEÑA CENTRAL HIDROELECTRICA SANTA ANA</t>
  </si>
  <si>
    <t>SANTA ANA</t>
  </si>
  <si>
    <t xml:space="preserve">Se agrega columna en la cual se estipula la clasificación del peligro.
</t>
  </si>
  <si>
    <t>NS-040</t>
  </si>
  <si>
    <t>PERSONAL PARA EL TRABAJO EN ALTURAS</t>
  </si>
  <si>
    <t>Se añade el riesgo "trabajo en alturas" por ser requisito normativo (resolución 1409-2012) en el cargo "Técnico 42".</t>
  </si>
  <si>
    <t xml:space="preserve">PLANTA DE PERSONAL </t>
  </si>
  <si>
    <t>Se añade el cargo "Aprendiz pasante SENA 70" de acuerdo al insumo respectivo.</t>
  </si>
  <si>
    <t xml:space="preserve">PROGRAMA DE  VIGILANCIA EPIDEMIOLOGICA POR RADIACIONES ULTRA VIOLETA </t>
  </si>
  <si>
    <t>De acuerdo a la especificidad del insumo para el cargo "Técnico 42" se cambia la valoración respecto a deficiencia a un nivel "6"</t>
  </si>
  <si>
    <t>ELABORACIÓN                                            ACTUALIZACIÓN                                               FECHA: 13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</si>
</sst>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2"/>
      <color theme="1"/>
      <name val="Arial"/>
      <family val="2"/>
    </font>
    <font>
      <b/>
      <sz val="12"/>
      <name val="Arial"/>
      <family val="2"/>
    </font>
    <font>
      <sz val="12"/>
      <name val="Arial"/>
      <family val="2"/>
    </font>
    <font>
      <b/>
      <sz val="12"/>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2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1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5" xfId="9" applyFont="1" applyFill="1" applyBorder="1" applyAlignment="1">
      <alignment horizontal="center"/>
    </xf>
    <xf numFmtId="0" fontId="5" fillId="0" borderId="6" xfId="9" applyFont="1" applyFill="1" applyBorder="1" applyAlignment="1">
      <alignment wrapText="1"/>
    </xf>
    <xf numFmtId="0" fontId="5"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6" borderId="8" xfId="9" applyFont="1" applyFill="1" applyBorder="1" applyAlignment="1">
      <alignment wrapText="1"/>
    </xf>
    <xf numFmtId="0" fontId="8" fillId="8" borderId="7"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7" xfId="0" applyFont="1" applyFill="1" applyBorder="1" applyAlignment="1">
      <alignment horizontal="justify" vertical="center" wrapText="1"/>
    </xf>
    <xf numFmtId="0" fontId="8" fillId="8" borderId="7" xfId="0" applyFont="1" applyFill="1" applyBorder="1" applyAlignment="1">
      <alignment vertical="center" wrapText="1"/>
    </xf>
    <xf numFmtId="0" fontId="8" fillId="4"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7" xfId="0" applyFont="1" applyFill="1" applyBorder="1" applyAlignment="1">
      <alignment horizontal="justify" vertical="center" wrapText="1"/>
    </xf>
    <xf numFmtId="0" fontId="8" fillId="4" borderId="7" xfId="0" applyFont="1" applyFill="1" applyBorder="1" applyAlignment="1">
      <alignment vertical="center" wrapText="1"/>
    </xf>
    <xf numFmtId="0" fontId="8" fillId="8" borderId="23"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23" xfId="0" applyFont="1" applyFill="1" applyBorder="1" applyAlignment="1">
      <alignment horizontal="justify" vertical="center" wrapText="1"/>
    </xf>
    <xf numFmtId="0" fontId="8" fillId="8" borderId="23" xfId="0" applyFont="1" applyFill="1" applyBorder="1" applyAlignment="1">
      <alignment vertical="center" wrapText="1"/>
    </xf>
    <xf numFmtId="0" fontId="8" fillId="8" borderId="23" xfId="0" applyFont="1" applyFill="1" applyBorder="1" applyAlignment="1">
      <alignment horizontal="center" vertical="center"/>
    </xf>
    <xf numFmtId="0" fontId="8" fillId="8" borderId="23" xfId="0" applyFont="1" applyFill="1" applyBorder="1" applyAlignment="1" applyProtection="1">
      <alignment horizontal="center" vertical="center" wrapText="1" shrinkToFit="1"/>
    </xf>
    <xf numFmtId="0" fontId="8" fillId="8" borderId="7" xfId="0" applyFont="1" applyFill="1" applyBorder="1" applyAlignment="1">
      <alignment horizontal="center" vertical="center"/>
    </xf>
    <xf numFmtId="0" fontId="8" fillId="8" borderId="7" xfId="0" applyFont="1" applyFill="1" applyBorder="1" applyAlignment="1" applyProtection="1">
      <alignment horizontal="center" vertical="center" wrapText="1" shrinkToFit="1"/>
    </xf>
    <xf numFmtId="0" fontId="8" fillId="4" borderId="7" xfId="0" applyFont="1" applyFill="1" applyBorder="1" applyAlignment="1">
      <alignment horizontal="center" vertical="center"/>
    </xf>
    <xf numFmtId="0" fontId="8" fillId="0" borderId="7" xfId="0" applyFont="1" applyBorder="1" applyAlignment="1" applyProtection="1">
      <alignment horizontal="center" vertical="center" wrapText="1" shrinkToFit="1"/>
    </xf>
    <xf numFmtId="0" fontId="9" fillId="2" borderId="20"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8" fillId="4" borderId="7" xfId="0" applyFont="1" applyFill="1" applyBorder="1" applyAlignment="1" applyProtection="1">
      <alignment horizontal="center" vertical="center" wrapText="1" shrinkToFit="1"/>
    </xf>
    <xf numFmtId="0" fontId="8" fillId="8" borderId="20"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8" fillId="8" borderId="20" xfId="0" applyFont="1" applyFill="1" applyBorder="1" applyAlignment="1">
      <alignment horizontal="center" vertical="center"/>
    </xf>
    <xf numFmtId="0" fontId="8" fillId="8" borderId="20" xfId="0" applyFont="1" applyFill="1" applyBorder="1" applyAlignment="1" applyProtection="1">
      <alignment horizontal="center" vertical="center" wrapText="1" shrinkToFit="1"/>
    </xf>
    <xf numFmtId="0" fontId="10" fillId="8" borderId="20" xfId="0" applyFont="1" applyFill="1" applyBorder="1" applyAlignment="1">
      <alignment horizontal="justify" vertical="center" wrapText="1"/>
    </xf>
    <xf numFmtId="0" fontId="8" fillId="8" borderId="20" xfId="0" applyFont="1" applyFill="1" applyBorder="1" applyAlignment="1">
      <alignment vertical="center" wrapText="1"/>
    </xf>
    <xf numFmtId="0" fontId="9" fillId="5" borderId="15" xfId="0" applyFont="1" applyFill="1" applyBorder="1" applyAlignment="1" applyProtection="1">
      <alignment horizontal="center" vertical="center" wrapText="1"/>
      <protection locked="0"/>
    </xf>
    <xf numFmtId="0" fontId="9" fillId="5" borderId="1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locked="0"/>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2" fillId="0" borderId="0" xfId="0" applyFont="1" applyBorder="1" applyAlignment="1">
      <alignment horizontal="left" vertical="center"/>
    </xf>
    <xf numFmtId="0" fontId="9" fillId="5" borderId="15" xfId="0" applyFont="1" applyFill="1" applyBorder="1" applyAlignment="1">
      <alignment horizontal="center" vertical="center"/>
    </xf>
    <xf numFmtId="0" fontId="9" fillId="5" borderId="7" xfId="0" applyFont="1" applyFill="1" applyBorder="1" applyAlignment="1">
      <alignment horizontal="center" vertical="center"/>
    </xf>
    <xf numFmtId="0" fontId="9" fillId="2" borderId="15"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9" fillId="2" borderId="14" xfId="0" applyFont="1" applyFill="1" applyBorder="1" applyAlignment="1" applyProtection="1">
      <alignment horizontal="center" vertical="center" textRotation="90" wrapText="1"/>
      <protection locked="0"/>
    </xf>
    <xf numFmtId="0" fontId="9" fillId="2" borderId="17" xfId="0" applyFont="1" applyFill="1" applyBorder="1" applyAlignment="1" applyProtection="1">
      <alignment horizontal="center" vertical="center" textRotation="90" wrapText="1"/>
      <protection locked="0"/>
    </xf>
    <xf numFmtId="0" fontId="9" fillId="2" borderId="19" xfId="0" applyFont="1" applyFill="1" applyBorder="1" applyAlignment="1" applyProtection="1">
      <alignment horizontal="center" vertical="center" textRotation="90" wrapText="1"/>
      <protection locked="0"/>
    </xf>
    <xf numFmtId="0" fontId="9" fillId="2" borderId="15" xfId="0" applyFont="1" applyFill="1" applyBorder="1" applyAlignment="1" applyProtection="1">
      <alignment horizontal="center" textRotation="90" wrapText="1"/>
      <protection locked="0"/>
    </xf>
    <xf numFmtId="0" fontId="9" fillId="2" borderId="7" xfId="0" applyFont="1" applyFill="1" applyBorder="1" applyAlignment="1" applyProtection="1">
      <alignment horizontal="center" textRotation="90" wrapText="1"/>
      <protection locked="0"/>
    </xf>
    <xf numFmtId="0" fontId="9" fillId="2" borderId="20" xfId="0" applyFont="1" applyFill="1" applyBorder="1" applyAlignment="1" applyProtection="1">
      <alignment horizontal="center" textRotation="90" wrapText="1"/>
      <protection locked="0"/>
    </xf>
    <xf numFmtId="0" fontId="8" fillId="8" borderId="23"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3" borderId="1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3" borderId="22" xfId="0" applyFont="1" applyFill="1" applyBorder="1" applyAlignment="1">
      <alignment horizontal="center" vertical="center" textRotation="90"/>
    </xf>
    <xf numFmtId="0" fontId="8" fillId="3" borderId="17" xfId="0" applyFont="1" applyFill="1" applyBorder="1" applyAlignment="1">
      <alignment horizontal="center" vertical="center" textRotation="90"/>
    </xf>
    <xf numFmtId="0" fontId="8" fillId="3" borderId="19" xfId="0" applyFont="1" applyFill="1" applyBorder="1" applyAlignment="1">
      <alignment horizontal="center" vertical="center" textRotation="90"/>
    </xf>
    <xf numFmtId="0" fontId="8" fillId="3" borderId="23" xfId="0" applyFont="1" applyFill="1" applyBorder="1" applyAlignment="1">
      <alignment horizontal="center" vertical="center" textRotation="90"/>
    </xf>
    <xf numFmtId="0" fontId="8" fillId="3" borderId="7" xfId="0" applyFont="1" applyFill="1" applyBorder="1" applyAlignment="1">
      <alignment horizontal="center" vertical="center" textRotation="90"/>
    </xf>
    <xf numFmtId="0" fontId="8" fillId="3" borderId="20" xfId="0" applyFont="1" applyFill="1" applyBorder="1" applyAlignment="1">
      <alignment horizontal="center" vertical="center" textRotation="90"/>
    </xf>
    <xf numFmtId="0" fontId="8" fillId="8" borderId="20"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8" fillId="8" borderId="21"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2688378</xdr:colOff>
      <xdr:row>1</xdr:row>
      <xdr:rowOff>37306</xdr:rowOff>
    </xdr:from>
    <xdr:to>
      <xdr:col>3</xdr:col>
      <xdr:colOff>3048378</xdr:colOff>
      <xdr:row>1</xdr:row>
      <xdr:rowOff>181306</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498253" y="211931"/>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tabSelected="1" zoomScale="60" zoomScaleNormal="60" workbookViewId="0">
      <selection activeCell="G12" sqref="G1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97" t="s">
        <v>1236</v>
      </c>
      <c r="D2" s="98"/>
      <c r="E2" s="98"/>
      <c r="F2" s="98"/>
      <c r="G2" s="99"/>
      <c r="K2" s="9"/>
      <c r="L2" s="9"/>
      <c r="M2" s="9"/>
      <c r="V2" s="9"/>
      <c r="AB2" s="10"/>
      <c r="AC2" s="6"/>
      <c r="AD2" s="6"/>
    </row>
    <row r="3" spans="1:30" s="8" customFormat="1" ht="15" customHeight="1" x14ac:dyDescent="0.2">
      <c r="A3" s="5"/>
      <c r="B3" s="6"/>
      <c r="C3" s="91" t="s">
        <v>1221</v>
      </c>
      <c r="D3" s="92"/>
      <c r="E3" s="92"/>
      <c r="F3" s="92"/>
      <c r="G3" s="93"/>
      <c r="K3" s="9"/>
      <c r="L3" s="9"/>
      <c r="M3" s="9"/>
      <c r="V3" s="9"/>
      <c r="AB3" s="10"/>
      <c r="AC3" s="6"/>
      <c r="AD3" s="6"/>
    </row>
    <row r="4" spans="1:30" s="8" customFormat="1" ht="15" customHeight="1" thickBot="1" x14ac:dyDescent="0.25">
      <c r="A4" s="5"/>
      <c r="B4" s="6"/>
      <c r="C4" s="94" t="s">
        <v>1222</v>
      </c>
      <c r="D4" s="95"/>
      <c r="E4" s="95"/>
      <c r="F4" s="95"/>
      <c r="G4" s="96"/>
      <c r="K4" s="9"/>
      <c r="L4" s="9"/>
      <c r="M4" s="9"/>
      <c r="V4" s="9"/>
      <c r="AB4" s="10"/>
      <c r="AC4" s="6"/>
      <c r="AD4" s="6"/>
    </row>
    <row r="5" spans="1:30" s="8" customFormat="1" ht="11.25" customHeight="1" x14ac:dyDescent="0.25">
      <c r="A5" s="5"/>
      <c r="B5" s="6"/>
      <c r="C5" s="11" t="s">
        <v>1077</v>
      </c>
      <c r="E5" s="60"/>
      <c r="F5" s="60"/>
      <c r="G5" s="60"/>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83" t="s">
        <v>10</v>
      </c>
      <c r="B8" s="86" t="s">
        <v>11</v>
      </c>
      <c r="C8" s="61" t="s">
        <v>1191</v>
      </c>
      <c r="D8" s="61"/>
      <c r="E8" s="61"/>
      <c r="F8" s="61"/>
      <c r="G8" s="58" t="s">
        <v>0</v>
      </c>
      <c r="H8" s="58"/>
      <c r="I8" s="58"/>
      <c r="J8" s="63" t="s">
        <v>1</v>
      </c>
      <c r="K8" s="58" t="s">
        <v>2</v>
      </c>
      <c r="L8" s="58"/>
      <c r="M8" s="58"/>
      <c r="N8" s="58" t="s">
        <v>3</v>
      </c>
      <c r="O8" s="58"/>
      <c r="P8" s="58"/>
      <c r="Q8" s="58"/>
      <c r="R8" s="58"/>
      <c r="S8" s="58"/>
      <c r="T8" s="58"/>
      <c r="U8" s="58" t="s">
        <v>4</v>
      </c>
      <c r="V8" s="58" t="s">
        <v>5</v>
      </c>
      <c r="W8" s="67"/>
      <c r="X8" s="54" t="s">
        <v>6</v>
      </c>
      <c r="Y8" s="54"/>
      <c r="Z8" s="54"/>
      <c r="AA8" s="54"/>
      <c r="AB8" s="54"/>
      <c r="AC8" s="54"/>
      <c r="AD8" s="55"/>
    </row>
    <row r="9" spans="1:30" ht="15.75" customHeight="1" x14ac:dyDescent="0.25">
      <c r="A9" s="84"/>
      <c r="B9" s="87"/>
      <c r="C9" s="62"/>
      <c r="D9" s="62"/>
      <c r="E9" s="62"/>
      <c r="F9" s="62"/>
      <c r="G9" s="59"/>
      <c r="H9" s="59"/>
      <c r="I9" s="59"/>
      <c r="J9" s="64"/>
      <c r="K9" s="59"/>
      <c r="L9" s="59"/>
      <c r="M9" s="59"/>
      <c r="N9" s="59"/>
      <c r="O9" s="59"/>
      <c r="P9" s="59"/>
      <c r="Q9" s="59"/>
      <c r="R9" s="59"/>
      <c r="S9" s="59"/>
      <c r="T9" s="59"/>
      <c r="U9" s="66"/>
      <c r="V9" s="66"/>
      <c r="W9" s="66"/>
      <c r="X9" s="56"/>
      <c r="Y9" s="56"/>
      <c r="Z9" s="56"/>
      <c r="AA9" s="56"/>
      <c r="AB9" s="56"/>
      <c r="AC9" s="56"/>
      <c r="AD9" s="57"/>
    </row>
    <row r="10" spans="1:30" ht="79.5" thickBot="1" x14ac:dyDescent="0.3">
      <c r="A10" s="85"/>
      <c r="B10" s="88"/>
      <c r="C10" s="44" t="s">
        <v>12</v>
      </c>
      <c r="D10" s="44" t="s">
        <v>13</v>
      </c>
      <c r="E10" s="44" t="s">
        <v>1034</v>
      </c>
      <c r="F10" s="44" t="s">
        <v>14</v>
      </c>
      <c r="G10" s="44" t="s">
        <v>15</v>
      </c>
      <c r="H10" s="65" t="s">
        <v>16</v>
      </c>
      <c r="I10" s="65"/>
      <c r="J10" s="65"/>
      <c r="K10" s="44" t="s">
        <v>17</v>
      </c>
      <c r="L10" s="44" t="s">
        <v>18</v>
      </c>
      <c r="M10" s="44" t="s">
        <v>19</v>
      </c>
      <c r="N10" s="44" t="s">
        <v>20</v>
      </c>
      <c r="O10" s="44" t="s">
        <v>21</v>
      </c>
      <c r="P10" s="44" t="s">
        <v>34</v>
      </c>
      <c r="Q10" s="44" t="s">
        <v>33</v>
      </c>
      <c r="R10" s="44" t="s">
        <v>22</v>
      </c>
      <c r="S10" s="44" t="s">
        <v>35</v>
      </c>
      <c r="T10" s="44" t="s">
        <v>23</v>
      </c>
      <c r="U10" s="44" t="s">
        <v>24</v>
      </c>
      <c r="V10" s="44" t="s">
        <v>36</v>
      </c>
      <c r="W10" s="44" t="s">
        <v>25</v>
      </c>
      <c r="X10" s="44" t="s">
        <v>7</v>
      </c>
      <c r="Y10" s="44" t="s">
        <v>8</v>
      </c>
      <c r="Z10" s="44" t="s">
        <v>9</v>
      </c>
      <c r="AA10" s="44" t="s">
        <v>28</v>
      </c>
      <c r="AB10" s="44" t="s">
        <v>1190</v>
      </c>
      <c r="AC10" s="44" t="s">
        <v>26</v>
      </c>
      <c r="AD10" s="45" t="s">
        <v>581</v>
      </c>
    </row>
    <row r="11" spans="1:30" ht="179.25" customHeight="1" x14ac:dyDescent="0.25">
      <c r="A11" s="108" t="s">
        <v>1226</v>
      </c>
      <c r="B11" s="111" t="s">
        <v>1227</v>
      </c>
      <c r="C11" s="89" t="s">
        <v>1192</v>
      </c>
      <c r="D11" s="89" t="s">
        <v>1193</v>
      </c>
      <c r="E11" s="101" t="s">
        <v>1008</v>
      </c>
      <c r="F11" s="101" t="s">
        <v>1194</v>
      </c>
      <c r="G11" s="34" t="str">
        <f>VLOOKUP(H11,PELIGROS!A$1:G$445,2,0)</f>
        <v>Bacteria</v>
      </c>
      <c r="H11" s="34" t="s">
        <v>96</v>
      </c>
      <c r="I11" s="34" t="str">
        <f>IF(H11="FLUIDOS","BIOLÓGICO",IF(H11="MORDEDURAS","BIOLÓGICO",IF(H11="PARÁSITOS","BIOLÓGICO",IF(H11="BACTERIAS","BIOLÓGICO",IF(H11="BACTERIAS (OFICINAS)","BIOLÓGICO",IF(H11="HONGOS","BIOLÓGICO",IF(H11="VIRUS","BIOLÓGICO",IF(H11="VIRUS (OFICINAS)","BIOLÓGICO",IF(H11="ESFUERZO VOCAL","FÍSICO",IF(H11="ILUMINACIÓN","FÍSICO",IF(H11="ILUMINACIÓN (2)","FÍSICO",IF(H11="ILUMINACIÓN (3)","FÍSICO",IF(H11="RADIACIÓN IONIZANTE","FÍSICO",IF(H11="RADIACIÓN NO IONIZANTE","FÍSICO",IF(H11="RUIDO","FÍSICO",IF(H11="TEMPERATURAS EXTREMAS CALOR","FÍSICO",IF(H11="TEMPERATURAS EXTREMAS FRÍO","FÍSICO",IF(H11="VIBRACIONES","FÍSICO",IF(H11="ALMACENAMIENTO DE PRODUCTOS QUÍMICOS","QUÍMICO",IF(H11="GASES Y VAPORES DETECTABLES ORGANOLÉPTICAMENTE","QUÍMICO",IF(H11="GASES Y VAPORES NO DETECTABLES ORGANOLÉPTICAMENTE","QUÍMICO",IF(H11="HUMOS","QUÍMICO",IF(H11="LÍQUIDOS","QUÍMICO",IF(H11="MATERIAL PARTICULADO","QUÍMICO",IF(H11="POLVOS INORGÁNICOS","QUÍMICO",IF(H11="ALTA CONCENTRACIÓN","PSICOSOCIAL",IF(H11="ATENCIÓN AL PÚBLICO","PSICOSOCIAL",IF(H11="CARGA DE TRABAJO","PSICOSOCIAL",IF(H11="ORGANIZACIÓN","PSICOSOCIAL",IF(H11="JORNADAS EXTRAS","PSICOSOCIAL",IF(H11="MONOTONÍA","PSICOSOCIAL",IF(H11="POSTURA","BIOMECÁNICO",IF(H11="MOVIMIENTO REPETITIVO","BIOMECÁNICO",IF(H11="MOVIMIENTOS REPETITIVO (OFICINAS)","BIOMECÁNICO",IF(H11="SOBRECARGAS","BIOMECÁNICO",IF(H11="ACCIDENTE DE TRÁNSITO","CONDICIONES DE SEGURIDAD",IF(H11="ELÉCTRICO","CONDICIONES DE SEGURIDAD",IF(H11="ESPACIO CONFINADO","CONDICIONES DE SEGURIDAD",IF(H11="EXCAVACIONES","CONDICIONES DE SEGURIDAD",IF(H11="INCENDIO","CONDICIONES DE SEGURIDAD",IF(H11="IZAJE CON PUENTE GRÚA","CONDICIONES DE SEGURIDAD",IF(H11="IZAJE DE PERSONAS","CONDICIONES DE SEGURIDAD",IF(H11="IZAJE DE CARGAS","CONDICIONES DE SEGURIDAD",IF(H11="IZAJE DE MAQUINARIA Y EQUIPO","CONDICIONES DE SEGURIDAD",IF(H11="LOCATIVO","CONDICIONES DE SEGURIDAD",IF(H11="LOCATIVO (1)","CONDICIONES DE SEGURIDAD",IF(H11="LOCATIVO (2)","CONDICIONES DE SEGURIDAD",IF(H11="RIESGO MECÁNICO HERRAMIENTAS","CONDICIONES DE SEGURIDAD",IF(H11="RIESGO MECÁNICO MAQUINARIA","CONDICIONES DE SEGURIDAD",IF(H11="RIESGO PÚBLICO","CONDICIONES DE SEGURIDAD",IF(H11="SOLDADURA","CONDICIONES DE SEGURIDAD",IF(H11="TECNOLÓGICO","CONDICIONES DE SEGURIDAD",IF(H11="TRABAJO EN ALTURAS","CONDICIONES DE SEGURIDAD",IF(H11="DERRUMBES","FENÓMENOS NATURALES",IF(H11="GRANIZADAS","FENÓMENOS NATURALES",IF(H11="HELADAS","FENÓMENOS NATURALES",IF(H11="INCENDIOS","FENÓMENOS NATURALES",IF(H11="INUNDACIONES","FENÓMENOS NATURALES",IF(H11="LLUVIAS","FENÓMENOS NATURALES",IF(H11="SISMOS","FENÓMENOS NATURALES",IF(H11="TERREMOTOS","FENÓMENOS NATURALES",IF(H11="VENDAVALES","FENÓMENOS NATURALES","OTRO"))))))))))))))))))))))))))))))))))))))))))))))))))))))))))))))</f>
        <v>BIOLÓGICO</v>
      </c>
      <c r="J11" s="34" t="str">
        <f>VLOOKUP(H11,PELIGROS!A$2:G$445,3,0)</f>
        <v>Infecciones producidas por Bacterianas</v>
      </c>
      <c r="K11" s="35" t="s">
        <v>29</v>
      </c>
      <c r="L11" s="34" t="str">
        <f>VLOOKUP(H11,PELIGROS!A$2:G$445,4,0)</f>
        <v>Inspecciones planeadas e inspecciones no planeadas, procedimientos de programas de seguridad y salud en el trabajo</v>
      </c>
      <c r="M11" s="34" t="str">
        <f>VLOOKUP(H11,PELIGROS!A$2:G$445,5,0)</f>
        <v>Programa de vacunación, bota pantalón, overol, guantes, tapabocas, mascarillas con filtros</v>
      </c>
      <c r="N11" s="35">
        <v>2</v>
      </c>
      <c r="O11" s="38">
        <v>3</v>
      </c>
      <c r="P11" s="38">
        <v>10</v>
      </c>
      <c r="Q11" s="38">
        <f t="shared" ref="Q11:Q56" si="0">N11*O11</f>
        <v>6</v>
      </c>
      <c r="R11" s="38">
        <f t="shared" ref="R11:R56" si="1">P11*Q11</f>
        <v>60</v>
      </c>
      <c r="S11" s="34" t="str">
        <f t="shared" ref="S11:S56" si="2">IF(Q11=40,"MA-40",IF(Q11=30,"MA-30",IF(Q11=20,"A-20",IF(Q11=10,"A-10",IF(Q11=24,"MA-24",IF(Q11=18,"A-18",IF(Q11=12,"A-12",IF(Q11=6,"M-6",IF(Q11=8,"M-8",IF(Q11=6,"M-6",IF(Q11=4,"B-4",IF(Q11=2,"B-2",))))))))))))</f>
        <v>M-6</v>
      </c>
      <c r="T11" s="39" t="str">
        <f t="shared" ref="T11:T56" si="3">IF(R11&lt;=20,"IV",IF(R11&lt;=120,"III",IF(R11&lt;=500,"II",IF(R11&lt;=4000,"I"))))</f>
        <v>III</v>
      </c>
      <c r="U11" s="39" t="str">
        <f t="shared" ref="U11:U56" si="4">IF(T11=0,"",IF(T11="IV","Aceptable",IF(T11="III","Mejorable",IF(T11="II","No Aceptable o Aceptable Con Control Especifico",IF(T11="I","No Aceptable","")))))</f>
        <v>Mejorable</v>
      </c>
      <c r="V11" s="89">
        <v>1</v>
      </c>
      <c r="W11" s="34" t="str">
        <f>VLOOKUP(H11,PELIGROS!A$2:G$445,6,0)</f>
        <v xml:space="preserve">Enfermedades Infectocontagiosas
</v>
      </c>
      <c r="X11" s="36" t="s">
        <v>29</v>
      </c>
      <c r="Y11" s="36" t="s">
        <v>29</v>
      </c>
      <c r="Z11" s="36" t="s">
        <v>29</v>
      </c>
      <c r="AA11" s="37" t="s">
        <v>29</v>
      </c>
      <c r="AB11" s="37" t="str">
        <f>VLOOKUP(H11,PELIGROS!A$2:G$445,7,0)</f>
        <v xml:space="preserve">Riesgo Biológico, Autocuidado y/o Uso y manejo adecuado de E.P.P.
</v>
      </c>
      <c r="AC11" s="36" t="s">
        <v>1195</v>
      </c>
      <c r="AD11" s="106" t="s">
        <v>1196</v>
      </c>
    </row>
    <row r="12" spans="1:30" ht="179.25" customHeight="1" x14ac:dyDescent="0.25">
      <c r="A12" s="109"/>
      <c r="B12" s="112"/>
      <c r="C12" s="90"/>
      <c r="D12" s="90"/>
      <c r="E12" s="102"/>
      <c r="F12" s="102"/>
      <c r="G12" s="26" t="str">
        <f>VLOOKUP(H12,PELIGROS!A$1:G$445,2,0)</f>
        <v>Virus</v>
      </c>
      <c r="H12" s="26" t="s">
        <v>106</v>
      </c>
      <c r="I12" s="26" t="str">
        <f t="shared" ref="I12:I57" si="5">IF(H12="FLUIDOS","BIOLÓGICO",IF(H12="MORDEDURAS","BIOLÓGICO",IF(H12="PARÁSITOS","BIOLÓGICO",IF(H12="BACTERIAS","BIOLÓGICO",IF(H12="BACTERIAS (OFICINAS)","BIOLÓGICO",IF(H12="HONGOS","BIOLÓGICO",IF(H12="VIRUS","BIOLÓGICO",IF(H12="VIRUS (OFICINAS)","BIOLÓGICO",IF(H12="ESFUERZO VOCAL","FÍSICO",IF(H12="ILUMINACIÓN","FÍSICO",IF(H12="ILUMINACIÓN (2)","FÍSICO",IF(H12="ILUMINACIÓN (3)","FÍSICO",IF(H12="RADIACIÓN IONIZANTE","FÍSICO",IF(H12="RADIACIÓN NO IONIZANTE","FÍSICO",IF(H12="RUIDO","FÍSICO",IF(H12="TEMPERATURAS EXTREMAS CALOR","FÍSICO",IF(H12="TEMPERATURAS EXTREMAS FRÍO","FÍSICO",IF(H12="VIBRACIONES","FÍSICO",IF(H12="ALMACENAMIENTO DE PRODUCTOS QUÍMICOS","QUÍMICO",IF(H12="GASES Y VAPORES DETECTABLES ORGANOLÉPTICAMENTE","QUÍMICO",IF(H12="GASES Y VAPORES NO DETECTABLES ORGANOLÉPTICAMENTE","QUÍMICO",IF(H12="HUMOS","QUÍMICO",IF(H12="LÍQUIDOS","QUÍMICO",IF(H12="MATERIAL PARTICULADO","QUÍMICO",IF(H12="POLVOS INORGÁNICOS","QUÍMICO",IF(H12="ALTA CONCENTRACIÓN","PSICOSOCIAL",IF(H12="ATENCIÓN AL PÚBLICO","PSICOSOCIAL",IF(H12="CARGA DE TRABAJO","PSICOSOCIAL",IF(H12="ORGANIZACIÓN","PSICOSOCIAL",IF(H12="JORNADAS EXTRAS","PSICOSOCIAL",IF(H12="MONOTONÍA","PSICOSOCIAL",IF(H12="POSTURA","BIOMECÁNICO",IF(H12="MOVIMIENTO REPETITIVO","BIOMECÁNICO",IF(H12="MOVIMIENTOS REPETITIVO (OFICINAS)","BIOMECÁNICO",IF(H12="SOBRECARGAS","BIOMECÁNICO",IF(H12="ACCIDENTE DE TRÁNSITO","CONDICIONES DE SEGURIDAD",IF(H12="ELÉCTRICO","CONDICIONES DE SEGURIDAD",IF(H12="ESPACIO CONFINADO","CONDICIONES DE SEGURIDAD",IF(H12="EXCAVACIONES","CONDICIONES DE SEGURIDAD",IF(H12="INCENDIO","CONDICIONES DE SEGURIDAD",IF(H12="IZAJE CON PUENTE GRÚA","CONDICIONES DE SEGURIDAD",IF(H12="IZAJE DE PERSONAS","CONDICIONES DE SEGURIDAD",IF(H12="IZAJE DE CARGAS","CONDICIONES DE SEGURIDAD",IF(H12="IZAJE DE MAQUINARIA Y EQUIPO","CONDICIONES DE SEGURIDAD",IF(H12="LOCATIVO","CONDICIONES DE SEGURIDAD",IF(H12="LOCATIVO (1)","CONDICIONES DE SEGURIDAD",IF(H12="LOCATIVO (2)","CONDICIONES DE SEGURIDAD",IF(H12="RIESGO MECÁNICO HERRAMIENTAS","CONDICIONES DE SEGURIDAD",IF(H12="RIESGO MECÁNICO MAQUINARIA","CONDICIONES DE SEGURIDAD",IF(H12="RIESGO PÚBLICO","CONDICIONES DE SEGURIDAD",IF(H12="SOLDADURA","CONDICIONES DE SEGURIDAD",IF(H12="TECNOLÓGICO","CONDICIONES DE SEGURIDAD",IF(H12="TRABAJO EN ALTURAS","CONDICIONES DE SEGURIDAD",IF(H12="DERRUMBES","FENÓMENOS NATURALES",IF(H12="GRANIZADAS","FENÓMENOS NATURALES",IF(H12="HELADAS","FENÓMENOS NATURALES",IF(H12="INCENDIOS","FENÓMENOS NATURALES",IF(H12="INUNDACIONES","FENÓMENOS NATURALES",IF(H12="LLUVIAS","FENÓMENOS NATURALES",IF(H12="SISMOS","FENÓMENOS NATURALES",IF(H12="TERREMOTOS","FENÓMENOS NATURALES",IF(H12="VENDAVALES","FENÓMENOS NATURALES","OTRO"))))))))))))))))))))))))))))))))))))))))))))))))))))))))))))))</f>
        <v>BIOLÓGICO</v>
      </c>
      <c r="J12" s="26" t="str">
        <f>VLOOKUP(H12,PELIGROS!A$2:G$445,3,0)</f>
        <v>Infecciones Virales</v>
      </c>
      <c r="K12" s="27" t="s">
        <v>29</v>
      </c>
      <c r="L12" s="26" t="str">
        <f>VLOOKUP(H12,PELIGROS!A$2:G$445,4,0)</f>
        <v>Inspecciones planeadas e inspecciones no planeadas, procedimientos de programas de seguridad y salud en el trabajo</v>
      </c>
      <c r="M12" s="26" t="str">
        <f>VLOOKUP(H12,PELIGROS!A$2:G$445,5,0)</f>
        <v>Programa de vacunación, bota pantalón, overol, guantes, tapabocas, mascarillas con filtros</v>
      </c>
      <c r="N12" s="27">
        <v>2</v>
      </c>
      <c r="O12" s="40">
        <v>3</v>
      </c>
      <c r="P12" s="40">
        <v>10</v>
      </c>
      <c r="Q12" s="40">
        <f t="shared" si="0"/>
        <v>6</v>
      </c>
      <c r="R12" s="40">
        <f t="shared" si="1"/>
        <v>60</v>
      </c>
      <c r="S12" s="26" t="str">
        <f t="shared" si="2"/>
        <v>M-6</v>
      </c>
      <c r="T12" s="41" t="str">
        <f t="shared" si="3"/>
        <v>III</v>
      </c>
      <c r="U12" s="41" t="str">
        <f t="shared" si="4"/>
        <v>Mejorable</v>
      </c>
      <c r="V12" s="90"/>
      <c r="W12" s="26" t="str">
        <f>VLOOKUP(H12,PELIGROS!A$2:G$445,6,0)</f>
        <v xml:space="preserve">Enfermedades Infectocontagiosas
</v>
      </c>
      <c r="X12" s="28" t="s">
        <v>29</v>
      </c>
      <c r="Y12" s="28" t="s">
        <v>29</v>
      </c>
      <c r="Z12" s="28" t="s">
        <v>29</v>
      </c>
      <c r="AA12" s="29" t="s">
        <v>29</v>
      </c>
      <c r="AB12" s="29" t="str">
        <f>VLOOKUP(H12,PELIGROS!A$2:G$445,7,0)</f>
        <v xml:space="preserve">Riesgo Biológico, Autocuidado y/o Uso y manejo adecuado de E.P.P.
</v>
      </c>
      <c r="AC12" s="28"/>
      <c r="AD12" s="105"/>
    </row>
    <row r="13" spans="1:30" ht="179.25" customHeight="1" x14ac:dyDescent="0.25">
      <c r="A13" s="109"/>
      <c r="B13" s="112"/>
      <c r="C13" s="90"/>
      <c r="D13" s="90"/>
      <c r="E13" s="102"/>
      <c r="F13" s="102"/>
      <c r="G13" s="26" t="str">
        <f>VLOOKUP(H13,PELIGROS!A$1:G$445,2,0)</f>
        <v>AUSENCIA O EXCESO DE LUZ EN UN AMBIENTE</v>
      </c>
      <c r="H13" s="26" t="s">
        <v>139</v>
      </c>
      <c r="I13" s="26" t="str">
        <f t="shared" si="5"/>
        <v>FÍSICO</v>
      </c>
      <c r="J13" s="26" t="str">
        <f>VLOOKUP(H13,PELIGROS!A$2:G$445,3,0)</f>
        <v>DISMINUCIÓN AGUDEZA VISUAL, CANSANCIO VISUAL</v>
      </c>
      <c r="K13" s="27" t="s">
        <v>29</v>
      </c>
      <c r="L13" s="26" t="str">
        <f>VLOOKUP(H13,PELIGROS!A$2:G$445,4,0)</f>
        <v>Inspecciones planeadas e inspecciones no planeadas, procedimientos de programas de seguridad y salud en el trabajo</v>
      </c>
      <c r="M13" s="26" t="str">
        <f>VLOOKUP(H13,PELIGROS!A$2:G$445,5,0)</f>
        <v>N/A</v>
      </c>
      <c r="N13" s="27">
        <v>2</v>
      </c>
      <c r="O13" s="40">
        <v>2</v>
      </c>
      <c r="P13" s="40">
        <v>10</v>
      </c>
      <c r="Q13" s="40">
        <f t="shared" si="0"/>
        <v>4</v>
      </c>
      <c r="R13" s="40">
        <f t="shared" si="1"/>
        <v>40</v>
      </c>
      <c r="S13" s="26" t="str">
        <f t="shared" si="2"/>
        <v>B-4</v>
      </c>
      <c r="T13" s="41" t="str">
        <f t="shared" si="3"/>
        <v>III</v>
      </c>
      <c r="U13" s="41" t="str">
        <f t="shared" si="4"/>
        <v>Mejorable</v>
      </c>
      <c r="V13" s="90"/>
      <c r="W13" s="26" t="str">
        <f>VLOOKUP(H13,PELIGROS!A$2:G$445,6,0)</f>
        <v>DISMINUCIÓN AGUDEZA VISUAL</v>
      </c>
      <c r="X13" s="28" t="s">
        <v>29</v>
      </c>
      <c r="Y13" s="28" t="s">
        <v>29</v>
      </c>
      <c r="Z13" s="28" t="s">
        <v>29</v>
      </c>
      <c r="AA13" s="29" t="s">
        <v>29</v>
      </c>
      <c r="AB13" s="29" t="str">
        <f>VLOOKUP(H13,PELIGROS!A$2:G$445,7,0)</f>
        <v>N/A</v>
      </c>
      <c r="AC13" s="28" t="s">
        <v>1208</v>
      </c>
      <c r="AD13" s="105"/>
    </row>
    <row r="14" spans="1:30" ht="179.25" customHeight="1" x14ac:dyDescent="0.25">
      <c r="A14" s="109"/>
      <c r="B14" s="112"/>
      <c r="C14" s="90"/>
      <c r="D14" s="90"/>
      <c r="E14" s="102"/>
      <c r="F14" s="102"/>
      <c r="G14" s="26" t="str">
        <f>VLOOKUP(H14,PELIGROS!A$1:G$445,2,0)</f>
        <v>INFRAROJA, ULTRAVIOLETA, VISIBLE, RADIOFRECUENCIA, MICROONDAS, LASER</v>
      </c>
      <c r="H14" s="26" t="s">
        <v>60</v>
      </c>
      <c r="I14" s="26" t="str">
        <f t="shared" si="5"/>
        <v>FÍSICO</v>
      </c>
      <c r="J14" s="26" t="str">
        <f>VLOOKUP(H14,PELIGROS!A$2:G$445,3,0)</f>
        <v>CÁNCER, LESIONES DÉRMICAS Y OCULARES</v>
      </c>
      <c r="K14" s="27" t="s">
        <v>29</v>
      </c>
      <c r="L14" s="26" t="str">
        <f>VLOOKUP(H14,PELIGROS!A$2:G$445,4,0)</f>
        <v>Inspecciones planeadas e inspecciones no planeadas, procedimientos de programas de seguridad y salud en el trabajo</v>
      </c>
      <c r="M14" s="26" t="str">
        <f>VLOOKUP(H14,PELIGROS!A$2:G$445,5,0)</f>
        <v>PROGRAMA BLOQUEADOR SOLAR</v>
      </c>
      <c r="N14" s="27">
        <v>2</v>
      </c>
      <c r="O14" s="40">
        <v>1</v>
      </c>
      <c r="P14" s="40">
        <v>60</v>
      </c>
      <c r="Q14" s="40">
        <f t="shared" si="0"/>
        <v>2</v>
      </c>
      <c r="R14" s="40">
        <f t="shared" si="1"/>
        <v>120</v>
      </c>
      <c r="S14" s="26" t="str">
        <f t="shared" si="2"/>
        <v>B-2</v>
      </c>
      <c r="T14" s="41" t="str">
        <f t="shared" si="3"/>
        <v>III</v>
      </c>
      <c r="U14" s="41" t="str">
        <f t="shared" si="4"/>
        <v>Mejorable</v>
      </c>
      <c r="V14" s="90"/>
      <c r="W14" s="26" t="str">
        <f>VLOOKUP(H14,PELIGROS!A$2:G$445,6,0)</f>
        <v>CÁNCER</v>
      </c>
      <c r="X14" s="28" t="s">
        <v>29</v>
      </c>
      <c r="Y14" s="28" t="s">
        <v>29</v>
      </c>
      <c r="Z14" s="28" t="s">
        <v>29</v>
      </c>
      <c r="AA14" s="29" t="s">
        <v>29</v>
      </c>
      <c r="AB14" s="29" t="str">
        <f>VLOOKUP(H14,PELIGROS!A$2:G$445,7,0)</f>
        <v>N/A</v>
      </c>
      <c r="AC14" s="28" t="s">
        <v>1209</v>
      </c>
      <c r="AD14" s="105"/>
    </row>
    <row r="15" spans="1:30" ht="179.25" customHeight="1" x14ac:dyDescent="0.25">
      <c r="A15" s="109"/>
      <c r="B15" s="112"/>
      <c r="C15" s="90"/>
      <c r="D15" s="90"/>
      <c r="E15" s="102"/>
      <c r="F15" s="102"/>
      <c r="G15" s="26" t="str">
        <f>VLOOKUP(H15,PELIGROS!A$1:G$445,2,0)</f>
        <v>MAQUINARIA O EQUIPO</v>
      </c>
      <c r="H15" s="26" t="s">
        <v>148</v>
      </c>
      <c r="I15" s="26" t="str">
        <f t="shared" si="5"/>
        <v>FÍSICO</v>
      </c>
      <c r="J15" s="26" t="str">
        <f>VLOOKUP(H15,PELIGROS!A$2:G$445,3,0)</f>
        <v>SORDERA, ESTRÉS, HIPOACUSIA, CEFALA,IRRITABILIDAD</v>
      </c>
      <c r="K15" s="27" t="s">
        <v>29</v>
      </c>
      <c r="L15" s="26" t="str">
        <f>VLOOKUP(H15,PELIGROS!A$2:G$445,4,0)</f>
        <v>Inspecciones planeadas e inspecciones no planeadas, procedimientos de programas de seguridad y salud en el trabajo</v>
      </c>
      <c r="M15" s="26" t="str">
        <f>VLOOKUP(H15,PELIGROS!A$2:G$445,5,0)</f>
        <v>PVE RUIDO</v>
      </c>
      <c r="N15" s="27">
        <v>2</v>
      </c>
      <c r="O15" s="40">
        <v>2</v>
      </c>
      <c r="P15" s="40">
        <v>60</v>
      </c>
      <c r="Q15" s="40">
        <f t="shared" si="0"/>
        <v>4</v>
      </c>
      <c r="R15" s="40">
        <f t="shared" si="1"/>
        <v>240</v>
      </c>
      <c r="S15" s="26" t="str">
        <f t="shared" si="2"/>
        <v>B-4</v>
      </c>
      <c r="T15" s="41" t="str">
        <f t="shared" si="3"/>
        <v>II</v>
      </c>
      <c r="U15" s="41" t="str">
        <f t="shared" si="4"/>
        <v>No Aceptable o Aceptable Con Control Especifico</v>
      </c>
      <c r="V15" s="90"/>
      <c r="W15" s="26" t="str">
        <f>VLOOKUP(H15,PELIGROS!A$2:G$445,6,0)</f>
        <v>SORDERA</v>
      </c>
      <c r="X15" s="28" t="s">
        <v>29</v>
      </c>
      <c r="Y15" s="28" t="s">
        <v>29</v>
      </c>
      <c r="Z15" s="28" t="s">
        <v>29</v>
      </c>
      <c r="AA15" s="29" t="s">
        <v>29</v>
      </c>
      <c r="AB15" s="29" t="str">
        <f>VLOOKUP(H15,PELIGROS!A$2:G$445,7,0)</f>
        <v>USO DE EPP</v>
      </c>
      <c r="AC15" s="28" t="s">
        <v>1197</v>
      </c>
      <c r="AD15" s="105"/>
    </row>
    <row r="16" spans="1:30" ht="179.25" customHeight="1" x14ac:dyDescent="0.25">
      <c r="A16" s="109"/>
      <c r="B16" s="112"/>
      <c r="C16" s="90"/>
      <c r="D16" s="90"/>
      <c r="E16" s="102"/>
      <c r="F16" s="102"/>
      <c r="G16" s="26" t="str">
        <f>VLOOKUP(H16,PELIGROS!A$1:G$445,2,0)</f>
        <v>GASES Y VAPORES</v>
      </c>
      <c r="H16" s="26" t="s">
        <v>1105</v>
      </c>
      <c r="I16" s="26" t="str">
        <f t="shared" si="5"/>
        <v>QUÍMICO</v>
      </c>
      <c r="J16" s="26" t="str">
        <f>VLOOKUP(H16,PELIGROS!A$2:G$445,3,0)</f>
        <v xml:space="preserve"> LESIONES EN LA PIEL, IRRITACIÓN EN VÍAS  RESPIRATORIAS, MUERTE</v>
      </c>
      <c r="K16" s="27" t="s">
        <v>29</v>
      </c>
      <c r="L16" s="26" t="str">
        <f>VLOOKUP(H16,PELIGROS!A$2:G$445,4,0)</f>
        <v>Inspecciones planeadas e inspecciones no planeadas, procedimientos de programas de seguridad y salud en el trabajo</v>
      </c>
      <c r="M16" s="26" t="str">
        <f>VLOOKUP(H16,PELIGROS!A$2:G$445,5,0)</f>
        <v>EPP TAPABOCAS, CARETAS CON FILTROS</v>
      </c>
      <c r="N16" s="27">
        <v>2</v>
      </c>
      <c r="O16" s="40">
        <v>2</v>
      </c>
      <c r="P16" s="40">
        <v>25</v>
      </c>
      <c r="Q16" s="40">
        <f t="shared" si="0"/>
        <v>4</v>
      </c>
      <c r="R16" s="40">
        <f t="shared" si="1"/>
        <v>100</v>
      </c>
      <c r="S16" s="26" t="str">
        <f t="shared" si="2"/>
        <v>B-4</v>
      </c>
      <c r="T16" s="41" t="str">
        <f t="shared" si="3"/>
        <v>III</v>
      </c>
      <c r="U16" s="41" t="str">
        <f t="shared" si="4"/>
        <v>Mejorable</v>
      </c>
      <c r="V16" s="90"/>
      <c r="W16" s="26" t="str">
        <f>VLOOKUP(H16,PELIGROS!A$2:G$445,6,0)</f>
        <v xml:space="preserve"> MUERTE</v>
      </c>
      <c r="X16" s="28" t="s">
        <v>29</v>
      </c>
      <c r="Y16" s="28" t="s">
        <v>29</v>
      </c>
      <c r="Z16" s="28" t="s">
        <v>29</v>
      </c>
      <c r="AA16" s="29" t="s">
        <v>29</v>
      </c>
      <c r="AB16" s="29" t="str">
        <f>VLOOKUP(H16,PELIGROS!A$2:G$445,7,0)</f>
        <v>USO Y MANEJO ADECUADO DE E.P.P.</v>
      </c>
      <c r="AC16" s="28" t="s">
        <v>1210</v>
      </c>
      <c r="AD16" s="105"/>
    </row>
    <row r="17" spans="1:30" ht="179.25" customHeight="1" x14ac:dyDescent="0.25">
      <c r="A17" s="109"/>
      <c r="B17" s="112"/>
      <c r="C17" s="90"/>
      <c r="D17" s="90"/>
      <c r="E17" s="102"/>
      <c r="F17" s="102"/>
      <c r="G17" s="26" t="str">
        <f>VLOOKUP(H17,PELIGROS!A$1:G$445,2,0)</f>
        <v xml:space="preserve">HUMOS </v>
      </c>
      <c r="H17" s="26" t="s">
        <v>240</v>
      </c>
      <c r="I17" s="26" t="str">
        <f t="shared" si="5"/>
        <v>QUÍMICO</v>
      </c>
      <c r="J17" s="26" t="str">
        <f>VLOOKUP(H17,PELIGROS!A$2:G$445,3,0)</f>
        <v xml:space="preserve">ASMA,GRIPA, NEUMOCONIOSIS, CÁNCER </v>
      </c>
      <c r="K17" s="27" t="s">
        <v>29</v>
      </c>
      <c r="L17" s="26" t="str">
        <f>VLOOKUP(H17,PELIGROS!A$2:G$445,4,0)</f>
        <v>Inspecciones planeadas e inspecciones no planeadas, procedimientos de programas de seguridad y salud en el trabajo</v>
      </c>
      <c r="M17" s="26" t="str">
        <f>VLOOKUP(H17,PELIGROS!A$2:G$445,5,0)</f>
        <v xml:space="preserve">EPP TAPABOCAS, CARETAS CON FILTROS </v>
      </c>
      <c r="N17" s="27">
        <v>2</v>
      </c>
      <c r="O17" s="40">
        <v>2</v>
      </c>
      <c r="P17" s="40">
        <v>60</v>
      </c>
      <c r="Q17" s="40">
        <f t="shared" si="0"/>
        <v>4</v>
      </c>
      <c r="R17" s="40">
        <f t="shared" si="1"/>
        <v>240</v>
      </c>
      <c r="S17" s="26" t="str">
        <f t="shared" si="2"/>
        <v>B-4</v>
      </c>
      <c r="T17" s="41" t="str">
        <f t="shared" si="3"/>
        <v>II</v>
      </c>
      <c r="U17" s="41" t="str">
        <f t="shared" si="4"/>
        <v>No Aceptable o Aceptable Con Control Especifico</v>
      </c>
      <c r="V17" s="90"/>
      <c r="W17" s="26" t="str">
        <f>VLOOKUP(H17,PELIGROS!A$2:G$445,6,0)</f>
        <v>NEUMOCONIOSIS</v>
      </c>
      <c r="X17" s="28" t="s">
        <v>29</v>
      </c>
      <c r="Y17" s="28" t="s">
        <v>29</v>
      </c>
      <c r="Z17" s="28" t="s">
        <v>29</v>
      </c>
      <c r="AA17" s="29" t="s">
        <v>29</v>
      </c>
      <c r="AB17" s="29" t="str">
        <f>VLOOKUP(H17,PELIGROS!A$2:G$445,7,0)</f>
        <v>USO Y MANEJO ADECUADO DE E.P.P.</v>
      </c>
      <c r="AC17" s="28" t="s">
        <v>1211</v>
      </c>
      <c r="AD17" s="105"/>
    </row>
    <row r="18" spans="1:30" ht="179.25" customHeight="1" x14ac:dyDescent="0.25">
      <c r="A18" s="109"/>
      <c r="B18" s="112"/>
      <c r="C18" s="90"/>
      <c r="D18" s="90"/>
      <c r="E18" s="102"/>
      <c r="F18" s="102"/>
      <c r="G18" s="26" t="str">
        <f>VLOOKUP(H18,PELIGROS!A$1:G$445,2,0)</f>
        <v>CONCENTRACIÓN EN ACTIVIDADES DE ALTO DESEMPEÑO MENTAL</v>
      </c>
      <c r="H18" s="26" t="s">
        <v>65</v>
      </c>
      <c r="I18" s="26" t="str">
        <f t="shared" si="5"/>
        <v>PSICOSOCIAL</v>
      </c>
      <c r="J18" s="26" t="str">
        <f>VLOOKUP(H18,PELIGROS!A$2:G$445,3,0)</f>
        <v>ESTRÉS, CEFALEA, IRRITABILIDAD</v>
      </c>
      <c r="K18" s="27" t="s">
        <v>29</v>
      </c>
      <c r="L18" s="26" t="str">
        <f>VLOOKUP(H18,PELIGROS!A$2:G$445,4,0)</f>
        <v>N/A</v>
      </c>
      <c r="M18" s="26" t="str">
        <f>VLOOKUP(H18,PELIGROS!A$2:G$445,5,0)</f>
        <v>PVE PSICOSOCIAL</v>
      </c>
      <c r="N18" s="27">
        <v>2</v>
      </c>
      <c r="O18" s="40">
        <v>3</v>
      </c>
      <c r="P18" s="40">
        <v>10</v>
      </c>
      <c r="Q18" s="40">
        <f t="shared" si="0"/>
        <v>6</v>
      </c>
      <c r="R18" s="40">
        <f t="shared" si="1"/>
        <v>60</v>
      </c>
      <c r="S18" s="26" t="str">
        <f t="shared" si="2"/>
        <v>M-6</v>
      </c>
      <c r="T18" s="41" t="str">
        <f t="shared" si="3"/>
        <v>III</v>
      </c>
      <c r="U18" s="41" t="str">
        <f t="shared" si="4"/>
        <v>Mejorable</v>
      </c>
      <c r="V18" s="90"/>
      <c r="W18" s="26" t="str">
        <f>VLOOKUP(H18,PELIGROS!A$2:G$445,6,0)</f>
        <v>ESTRÉS</v>
      </c>
      <c r="X18" s="28" t="s">
        <v>29</v>
      </c>
      <c r="Y18" s="28" t="s">
        <v>29</v>
      </c>
      <c r="Z18" s="28" t="s">
        <v>29</v>
      </c>
      <c r="AA18" s="29" t="s">
        <v>29</v>
      </c>
      <c r="AB18" s="29" t="str">
        <f>VLOOKUP(H18,PELIGROS!A$2:G$445,7,0)</f>
        <v>N/A</v>
      </c>
      <c r="AC18" s="28" t="s">
        <v>1198</v>
      </c>
      <c r="AD18" s="105"/>
    </row>
    <row r="19" spans="1:30" ht="179.25" customHeight="1" x14ac:dyDescent="0.25">
      <c r="A19" s="109"/>
      <c r="B19" s="112"/>
      <c r="C19" s="90"/>
      <c r="D19" s="90"/>
      <c r="E19" s="102"/>
      <c r="F19" s="102"/>
      <c r="G19" s="26" t="str">
        <f>VLOOKUP(H19,PELIGROS!A$1:G$445,2,0)</f>
        <v>NATURALEZA DE LA TAREA</v>
      </c>
      <c r="H19" s="26" t="s">
        <v>69</v>
      </c>
      <c r="I19" s="26" t="str">
        <f t="shared" si="5"/>
        <v>PSICOSOCIAL</v>
      </c>
      <c r="J19" s="26" t="str">
        <f>VLOOKUP(H19,PELIGROS!A$2:G$445,3,0)</f>
        <v>ESTRÉS,  TRANSTORNOS DEL SUEÑO</v>
      </c>
      <c r="K19" s="27" t="s">
        <v>29</v>
      </c>
      <c r="L19" s="26" t="str">
        <f>VLOOKUP(H19,PELIGROS!A$2:G$445,4,0)</f>
        <v>N/A</v>
      </c>
      <c r="M19" s="26" t="str">
        <f>VLOOKUP(H19,PELIGROS!A$2:G$445,5,0)</f>
        <v>PVE PSICOSOCIAL</v>
      </c>
      <c r="N19" s="27">
        <v>2</v>
      </c>
      <c r="O19" s="40">
        <v>3</v>
      </c>
      <c r="P19" s="40">
        <v>10</v>
      </c>
      <c r="Q19" s="40">
        <f t="shared" si="0"/>
        <v>6</v>
      </c>
      <c r="R19" s="40">
        <f t="shared" si="1"/>
        <v>60</v>
      </c>
      <c r="S19" s="26" t="str">
        <f t="shared" si="2"/>
        <v>M-6</v>
      </c>
      <c r="T19" s="41" t="str">
        <f t="shared" si="3"/>
        <v>III</v>
      </c>
      <c r="U19" s="41" t="str">
        <f t="shared" si="4"/>
        <v>Mejorable</v>
      </c>
      <c r="V19" s="90"/>
      <c r="W19" s="26" t="str">
        <f>VLOOKUP(H19,PELIGROS!A$2:G$445,6,0)</f>
        <v>ESTRÉS</v>
      </c>
      <c r="X19" s="28" t="s">
        <v>29</v>
      </c>
      <c r="Y19" s="28" t="s">
        <v>29</v>
      </c>
      <c r="Z19" s="28" t="s">
        <v>29</v>
      </c>
      <c r="AA19" s="29" t="s">
        <v>29</v>
      </c>
      <c r="AB19" s="29" t="str">
        <f>VLOOKUP(H19,PELIGROS!A$2:G$445,7,0)</f>
        <v>N/A</v>
      </c>
      <c r="AC19" s="28"/>
      <c r="AD19" s="105"/>
    </row>
    <row r="20" spans="1:30" ht="179.25" customHeight="1" x14ac:dyDescent="0.25">
      <c r="A20" s="109"/>
      <c r="B20" s="112"/>
      <c r="C20" s="90"/>
      <c r="D20" s="90"/>
      <c r="E20" s="102"/>
      <c r="F20" s="102"/>
      <c r="G20" s="26" t="str">
        <f>VLOOKUP(H20,PELIGROS!A$1:G$445,2,0)</f>
        <v>Forzadas, Prolongadas</v>
      </c>
      <c r="H20" s="26" t="s">
        <v>37</v>
      </c>
      <c r="I20" s="26" t="str">
        <f t="shared" si="5"/>
        <v>BIOMECÁNICO</v>
      </c>
      <c r="J20" s="26" t="str">
        <f>VLOOKUP(H20,PELIGROS!A$2:G$445,3,0)</f>
        <v xml:space="preserve">Lesiones osteomusculares, lesiones osteoarticulares
</v>
      </c>
      <c r="K20" s="27" t="s">
        <v>29</v>
      </c>
      <c r="L20" s="26" t="str">
        <f>VLOOKUP(H20,PELIGROS!A$2:G$445,4,0)</f>
        <v>Inspecciones planeadas e inspecciones no planeadas, procedimientos de programas de seguridad y salud en el trabajo</v>
      </c>
      <c r="M20" s="26" t="str">
        <f>VLOOKUP(H20,PELIGROS!A$2:G$445,5,0)</f>
        <v>PVE Biomecánico, programa pausas activas, exámenes periódicos, recomendaciones, control de posturas</v>
      </c>
      <c r="N20" s="27">
        <v>2</v>
      </c>
      <c r="O20" s="40">
        <v>3</v>
      </c>
      <c r="P20" s="40">
        <v>25</v>
      </c>
      <c r="Q20" s="40">
        <f t="shared" si="0"/>
        <v>6</v>
      </c>
      <c r="R20" s="40">
        <f t="shared" si="1"/>
        <v>150</v>
      </c>
      <c r="S20" s="26" t="str">
        <f t="shared" si="2"/>
        <v>M-6</v>
      </c>
      <c r="T20" s="41" t="str">
        <f t="shared" si="3"/>
        <v>II</v>
      </c>
      <c r="U20" s="41" t="str">
        <f t="shared" si="4"/>
        <v>No Aceptable o Aceptable Con Control Especifico</v>
      </c>
      <c r="V20" s="90"/>
      <c r="W20" s="26" t="str">
        <f>VLOOKUP(H20,PELIGROS!A$2:G$445,6,0)</f>
        <v>Enfermedades Osteomusculares</v>
      </c>
      <c r="X20" s="28" t="s">
        <v>29</v>
      </c>
      <c r="Y20" s="28" t="s">
        <v>29</v>
      </c>
      <c r="Z20" s="28" t="s">
        <v>29</v>
      </c>
      <c r="AA20" s="29" t="s">
        <v>29</v>
      </c>
      <c r="AB20" s="29" t="str">
        <f>VLOOKUP(H20,PELIGROS!A$2:G$445,7,0)</f>
        <v>Prevención en lesiones osteomusculares, líderes de pausas activas</v>
      </c>
      <c r="AC20" s="28" t="s">
        <v>1212</v>
      </c>
      <c r="AD20" s="105"/>
    </row>
    <row r="21" spans="1:30" ht="179.25" customHeight="1" x14ac:dyDescent="0.25">
      <c r="A21" s="109"/>
      <c r="B21" s="112"/>
      <c r="C21" s="90"/>
      <c r="D21" s="90"/>
      <c r="E21" s="102"/>
      <c r="F21" s="102"/>
      <c r="G21" s="26" t="str">
        <f>VLOOKUP(H21,PELIGROS!A$1:G$445,2,0)</f>
        <v>Atropellamiento, Envestir</v>
      </c>
      <c r="H21" s="26" t="s">
        <v>1071</v>
      </c>
      <c r="I21" s="26" t="str">
        <f t="shared" si="5"/>
        <v>CONDICIONES DE SEGURIDAD</v>
      </c>
      <c r="J21" s="26" t="str">
        <f>VLOOKUP(H21,PELIGROS!A$2:G$445,3,0)</f>
        <v>Lesiones, pérdidas materiales, muerte</v>
      </c>
      <c r="K21" s="27" t="s">
        <v>29</v>
      </c>
      <c r="L21" s="26" t="str">
        <f>VLOOKUP(H21,PELIGROS!A$2:G$445,4,0)</f>
        <v>Inspecciones planeadas e inspecciones no planeadas, procedimientos de programas de seguridad y salud en el trabajo</v>
      </c>
      <c r="M21" s="26" t="str">
        <f>VLOOKUP(H21,PELIGROS!A$2:G$445,5,0)</f>
        <v>Programa de seguridad vial, señalización</v>
      </c>
      <c r="N21" s="27">
        <v>2</v>
      </c>
      <c r="O21" s="40">
        <v>3</v>
      </c>
      <c r="P21" s="40">
        <v>60</v>
      </c>
      <c r="Q21" s="40">
        <f t="shared" si="0"/>
        <v>6</v>
      </c>
      <c r="R21" s="40">
        <f t="shared" si="1"/>
        <v>360</v>
      </c>
      <c r="S21" s="26" t="str">
        <f t="shared" si="2"/>
        <v>M-6</v>
      </c>
      <c r="T21" s="41" t="str">
        <f t="shared" si="3"/>
        <v>II</v>
      </c>
      <c r="U21" s="41" t="str">
        <f t="shared" si="4"/>
        <v>No Aceptable o Aceptable Con Control Especifico</v>
      </c>
      <c r="V21" s="90"/>
      <c r="W21" s="26" t="str">
        <f>VLOOKUP(H21,PELIGROS!A$2:G$445,6,0)</f>
        <v>Muerte</v>
      </c>
      <c r="X21" s="28" t="s">
        <v>29</v>
      </c>
      <c r="Y21" s="28" t="s">
        <v>29</v>
      </c>
      <c r="Z21" s="28" t="s">
        <v>29</v>
      </c>
      <c r="AA21" s="29" t="s">
        <v>29</v>
      </c>
      <c r="AB21" s="29" t="str">
        <f>VLOOKUP(H21,PELIGROS!A$2:G$445,7,0)</f>
        <v>Seguridad vial y manejo defensivo, aseguramiento de áreas de trabajo</v>
      </c>
      <c r="AC21" s="28" t="s">
        <v>1199</v>
      </c>
      <c r="AD21" s="105"/>
    </row>
    <row r="22" spans="1:30" ht="179.25" customHeight="1" x14ac:dyDescent="0.25">
      <c r="A22" s="109"/>
      <c r="B22" s="112"/>
      <c r="C22" s="90"/>
      <c r="D22" s="90"/>
      <c r="E22" s="102"/>
      <c r="F22" s="102"/>
      <c r="G22" s="26" t="str">
        <f>VLOOKUP(H22,PELIGROS!A$1:G$445,2,0)</f>
        <v>Inadecuadas conexiones eléctricas-saturación en tomas de energía</v>
      </c>
      <c r="H22" s="26" t="s">
        <v>547</v>
      </c>
      <c r="I22" s="26" t="str">
        <f t="shared" si="5"/>
        <v>CONDICIONES DE SEGURIDAD</v>
      </c>
      <c r="J22" s="26" t="str">
        <f>VLOOKUP(H22,PELIGROS!A$2:G$445,3,0)</f>
        <v>Quemaduras, electrocución, muerte</v>
      </c>
      <c r="K22" s="27" t="s">
        <v>29</v>
      </c>
      <c r="L22" s="26" t="str">
        <f>VLOOKUP(H22,PELIGROS!A$2:G$445,4,0)</f>
        <v>Inspecciones planeadas e inspecciones no planeadas, procedimientos de programas de seguridad y salud en el trabajo</v>
      </c>
      <c r="M22" s="26" t="str">
        <f>VLOOKUP(H22,PELIGROS!A$2:G$445,5,0)</f>
        <v>E.P.P. Bota dieléctrica, Casco dieléctrico</v>
      </c>
      <c r="N22" s="27">
        <v>2</v>
      </c>
      <c r="O22" s="40">
        <v>2</v>
      </c>
      <c r="P22" s="40">
        <v>100</v>
      </c>
      <c r="Q22" s="40">
        <f t="shared" si="0"/>
        <v>4</v>
      </c>
      <c r="R22" s="40">
        <f t="shared" si="1"/>
        <v>400</v>
      </c>
      <c r="S22" s="26" t="str">
        <f t="shared" si="2"/>
        <v>B-4</v>
      </c>
      <c r="T22" s="41" t="str">
        <f t="shared" si="3"/>
        <v>II</v>
      </c>
      <c r="U22" s="41" t="str">
        <f t="shared" si="4"/>
        <v>No Aceptable o Aceptable Con Control Especifico</v>
      </c>
      <c r="V22" s="90"/>
      <c r="W22" s="26" t="str">
        <f>VLOOKUP(H22,PELIGROS!A$2:G$445,6,0)</f>
        <v>Muerte</v>
      </c>
      <c r="X22" s="28" t="s">
        <v>29</v>
      </c>
      <c r="Y22" s="28" t="s">
        <v>29</v>
      </c>
      <c r="Z22" s="28" t="s">
        <v>29</v>
      </c>
      <c r="AA22" s="29" t="s">
        <v>29</v>
      </c>
      <c r="AB22" s="29" t="str">
        <f>VLOOKUP(H22,PELIGROS!A$2:G$445,7,0)</f>
        <v>Uso y manejo adecuado de E.P.P., actos y condiciones inseguras</v>
      </c>
      <c r="AC22" s="28" t="s">
        <v>1213</v>
      </c>
      <c r="AD22" s="105"/>
    </row>
    <row r="23" spans="1:30" ht="179.25" customHeight="1" x14ac:dyDescent="0.25">
      <c r="A23" s="109"/>
      <c r="B23" s="112"/>
      <c r="C23" s="90"/>
      <c r="D23" s="90"/>
      <c r="E23" s="102"/>
      <c r="F23" s="102"/>
      <c r="G23" s="26" t="str">
        <f>VLOOKUP(H23,PELIGROS!A$1:G$445,2,0)</f>
        <v>Maquinaria y equipo</v>
      </c>
      <c r="H23" s="26" t="s">
        <v>583</v>
      </c>
      <c r="I23" s="26" t="str">
        <f t="shared" si="5"/>
        <v>CONDICIONES DE SEGURIDAD</v>
      </c>
      <c r="J23" s="26" t="str">
        <f>VLOOKUP(H23,PELIGROS!A$2:G$445,3,0)</f>
        <v>Atrapamiento, amputación, aplastamiento, fractura, muerte</v>
      </c>
      <c r="K23" s="27" t="s">
        <v>29</v>
      </c>
      <c r="L23" s="26" t="str">
        <f>VLOOKUP(H23,PELIGROS!A$2:G$445,4,0)</f>
        <v>Inspecciones planeadas e inspecciones no planeadas, procedimientos de programas de seguridad y salud en el trabajo</v>
      </c>
      <c r="M23" s="26" t="str">
        <f>VLOOKUP(H23,PELIGROS!A$2:G$445,5,0)</f>
        <v>E.P.P.</v>
      </c>
      <c r="N23" s="27">
        <v>2</v>
      </c>
      <c r="O23" s="40">
        <v>3</v>
      </c>
      <c r="P23" s="40">
        <v>25</v>
      </c>
      <c r="Q23" s="40">
        <f t="shared" si="0"/>
        <v>6</v>
      </c>
      <c r="R23" s="40">
        <f t="shared" si="1"/>
        <v>150</v>
      </c>
      <c r="S23" s="26" t="str">
        <f t="shared" si="2"/>
        <v>M-6</v>
      </c>
      <c r="T23" s="41" t="str">
        <f t="shared" si="3"/>
        <v>II</v>
      </c>
      <c r="U23" s="41" t="str">
        <f t="shared" si="4"/>
        <v>No Aceptable o Aceptable Con Control Especifico</v>
      </c>
      <c r="V23" s="90"/>
      <c r="W23" s="26" t="str">
        <f>VLOOKUP(H23,PELIGROS!A$2:G$445,6,0)</f>
        <v>Aplastamiento</v>
      </c>
      <c r="X23" s="28" t="s">
        <v>29</v>
      </c>
      <c r="Y23" s="28" t="s">
        <v>29</v>
      </c>
      <c r="Z23" s="28" t="s">
        <v>29</v>
      </c>
      <c r="AA23" s="29" t="s">
        <v>29</v>
      </c>
      <c r="AB23" s="29" t="str">
        <f>VLOOKUP(H23,PELIGROS!A$2:G$445,7,0)</f>
        <v>Uso y manejo adecuado de E.P.P., uso y manejo adecuado de herramientas manuales y/o máquinas y equipos</v>
      </c>
      <c r="AC23" s="28" t="s">
        <v>1214</v>
      </c>
      <c r="AD23" s="105"/>
    </row>
    <row r="24" spans="1:30" ht="179.25" customHeight="1" x14ac:dyDescent="0.25">
      <c r="A24" s="109"/>
      <c r="B24" s="112"/>
      <c r="C24" s="90"/>
      <c r="D24" s="90"/>
      <c r="E24" s="102"/>
      <c r="F24" s="102"/>
      <c r="G24" s="26" t="str">
        <f>VLOOKUP(H24,PELIGROS!A$1:G$445,2,0)</f>
        <v>Herramientas Manuales</v>
      </c>
      <c r="H24" s="26" t="s">
        <v>578</v>
      </c>
      <c r="I24" s="26" t="str">
        <f t="shared" si="5"/>
        <v>CONDICIONES DE SEGURIDAD</v>
      </c>
      <c r="J24" s="26" t="str">
        <f>VLOOKUP(H24,PELIGROS!A$2:G$445,3,0)</f>
        <v>Quemaduras, contusiones y lesiones</v>
      </c>
      <c r="K24" s="27" t="s">
        <v>29</v>
      </c>
      <c r="L24" s="26" t="str">
        <f>VLOOKUP(H24,PELIGROS!A$2:G$445,4,0)</f>
        <v>Inspecciones planeadas e inspecciones no planeadas, procedimientos de programas de seguridad y salud en el trabajo</v>
      </c>
      <c r="M24" s="26" t="str">
        <f>VLOOKUP(H24,PELIGROS!A$2:G$445,5,0)</f>
        <v>E.P.P.</v>
      </c>
      <c r="N24" s="27">
        <v>2</v>
      </c>
      <c r="O24" s="40">
        <v>3</v>
      </c>
      <c r="P24" s="40">
        <v>25</v>
      </c>
      <c r="Q24" s="40">
        <f t="shared" si="0"/>
        <v>6</v>
      </c>
      <c r="R24" s="40">
        <f t="shared" si="1"/>
        <v>150</v>
      </c>
      <c r="S24" s="26" t="str">
        <f t="shared" si="2"/>
        <v>M-6</v>
      </c>
      <c r="T24" s="41" t="str">
        <f t="shared" si="3"/>
        <v>II</v>
      </c>
      <c r="U24" s="41" t="str">
        <f t="shared" si="4"/>
        <v>No Aceptable o Aceptable Con Control Especifico</v>
      </c>
      <c r="V24" s="90"/>
      <c r="W24" s="26" t="str">
        <f>VLOOKUP(H24,PELIGROS!A$2:G$445,6,0)</f>
        <v>Amputación</v>
      </c>
      <c r="X24" s="28" t="s">
        <v>29</v>
      </c>
      <c r="Y24" s="28" t="s">
        <v>29</v>
      </c>
      <c r="Z24" s="28" t="s">
        <v>29</v>
      </c>
      <c r="AA24" s="29" t="s">
        <v>29</v>
      </c>
      <c r="AB24" s="29" t="str">
        <f>VLOOKUP(H24,PELIGROS!A$2:G$445,7,0)</f>
        <v xml:space="preserve">
Uso y manejo adecuado de E.P.P., uso y manejo adecuado de herramientas manuales y/o máquinas y equipos</v>
      </c>
      <c r="AC24" s="28" t="s">
        <v>1200</v>
      </c>
      <c r="AD24" s="105"/>
    </row>
    <row r="25" spans="1:30" ht="179.25" customHeight="1" x14ac:dyDescent="0.25">
      <c r="A25" s="109"/>
      <c r="B25" s="112"/>
      <c r="C25" s="90"/>
      <c r="D25" s="90"/>
      <c r="E25" s="102"/>
      <c r="F25" s="102"/>
      <c r="G25" s="26" t="str">
        <f>VLOOKUP(H25,PELIGROS!A$1:G$445,2,0)</f>
        <v>Atraco, golpiza, atentados y secuestrados</v>
      </c>
      <c r="H25" s="26" t="s">
        <v>51</v>
      </c>
      <c r="I25" s="26" t="str">
        <f t="shared" si="5"/>
        <v>CONDICIONES DE SEGURIDAD</v>
      </c>
      <c r="J25" s="26" t="str">
        <f>VLOOKUP(H25,PELIGROS!A$2:G$445,3,0)</f>
        <v>Estrés, golpes, Secuestros</v>
      </c>
      <c r="K25" s="27" t="s">
        <v>29</v>
      </c>
      <c r="L25" s="26" t="str">
        <f>VLOOKUP(H25,PELIGROS!A$2:G$445,4,0)</f>
        <v>Inspecciones planeadas e inspecciones no planeadas, procedimientos de programas de seguridad y salud en el trabajo</v>
      </c>
      <c r="M25" s="26" t="str">
        <f>VLOOKUP(H25,PELIGROS!A$2:G$445,5,0)</f>
        <v xml:space="preserve">Uniformes Corporativos, Chaquetas corporativas, Carnetización
</v>
      </c>
      <c r="N25" s="27">
        <v>2</v>
      </c>
      <c r="O25" s="40">
        <v>3</v>
      </c>
      <c r="P25" s="40">
        <v>60</v>
      </c>
      <c r="Q25" s="40">
        <f t="shared" si="0"/>
        <v>6</v>
      </c>
      <c r="R25" s="40">
        <f t="shared" si="1"/>
        <v>360</v>
      </c>
      <c r="S25" s="26" t="str">
        <f t="shared" si="2"/>
        <v>M-6</v>
      </c>
      <c r="T25" s="41" t="str">
        <f t="shared" si="3"/>
        <v>II</v>
      </c>
      <c r="U25" s="41" t="str">
        <f t="shared" si="4"/>
        <v>No Aceptable o Aceptable Con Control Especifico</v>
      </c>
      <c r="V25" s="90"/>
      <c r="W25" s="26" t="str">
        <f>VLOOKUP(H25,PELIGROS!A$2:G$445,6,0)</f>
        <v>Secuestros</v>
      </c>
      <c r="X25" s="28" t="s">
        <v>29</v>
      </c>
      <c r="Y25" s="28" t="s">
        <v>29</v>
      </c>
      <c r="Z25" s="28" t="s">
        <v>29</v>
      </c>
      <c r="AA25" s="29" t="s">
        <v>29</v>
      </c>
      <c r="AB25" s="29" t="str">
        <f>VLOOKUP(H25,PELIGROS!A$2:G$445,7,0)</f>
        <v>N/A</v>
      </c>
      <c r="AC25" s="28" t="s">
        <v>1207</v>
      </c>
      <c r="AD25" s="105"/>
    </row>
    <row r="26" spans="1:30" ht="179.25" customHeight="1" x14ac:dyDescent="0.25">
      <c r="A26" s="109"/>
      <c r="B26" s="112"/>
      <c r="C26" s="90"/>
      <c r="D26" s="90"/>
      <c r="E26" s="102"/>
      <c r="F26" s="102"/>
      <c r="G26" s="26" t="str">
        <f>VLOOKUP(H26,PELIGROS!A$1:G$445,2,0)</f>
        <v>Reparación de redes y sumideros</v>
      </c>
      <c r="H26" s="26" t="s">
        <v>301</v>
      </c>
      <c r="I26" s="26" t="str">
        <f t="shared" si="5"/>
        <v>CONDICIONES DE SEGURIDAD</v>
      </c>
      <c r="J26" s="26" t="str">
        <f>VLOOKUP(H26,PELIGROS!A$2:G$445,3,0)</f>
        <v>Lesiones oculares, lesiones dérmicas, incendio, explosión, pérdidas materiales, quemaduras</v>
      </c>
      <c r="K26" s="27" t="s">
        <v>29</v>
      </c>
      <c r="L26" s="26" t="str">
        <f>VLOOKUP(H26,PELIGROS!A$2:G$445,4,0)</f>
        <v>Inspecciones planeadas e inspecciones no planeadas, procedimientos de programas de seguridad y salud en el trabajo</v>
      </c>
      <c r="M26" s="26" t="str">
        <f>VLOOKUP(H26,PELIGROS!A$2:G$445,5,0)</f>
        <v>INS , E.P.P. Caretas tipo soldador, traje de carnaza, pero en carnaza, botas tipo soldador</v>
      </c>
      <c r="N26" s="27">
        <v>2</v>
      </c>
      <c r="O26" s="40">
        <v>1</v>
      </c>
      <c r="P26" s="40">
        <v>25</v>
      </c>
      <c r="Q26" s="40">
        <f t="shared" si="0"/>
        <v>2</v>
      </c>
      <c r="R26" s="40">
        <f t="shared" si="1"/>
        <v>50</v>
      </c>
      <c r="S26" s="26" t="str">
        <f t="shared" si="2"/>
        <v>B-2</v>
      </c>
      <c r="T26" s="41" t="str">
        <f t="shared" si="3"/>
        <v>III</v>
      </c>
      <c r="U26" s="41" t="str">
        <f t="shared" si="4"/>
        <v>Mejorable</v>
      </c>
      <c r="V26" s="90"/>
      <c r="W26" s="26" t="str">
        <f>VLOOKUP(H26,PELIGROS!A$2:G$445,6,0)</f>
        <v>Muerte</v>
      </c>
      <c r="X26" s="28" t="s">
        <v>29</v>
      </c>
      <c r="Y26" s="28" t="s">
        <v>29</v>
      </c>
      <c r="Z26" s="28" t="s">
        <v>29</v>
      </c>
      <c r="AA26" s="29" t="s">
        <v>29</v>
      </c>
      <c r="AB26" s="29" t="str">
        <f>VLOOKUP(H26,PELIGROS!A$2:G$445,7,0)</f>
        <v>Trabajo seguro en caliente, diligenciamiento de permisos de trabajo, uso y manejo adecuado de E.P.P.</v>
      </c>
      <c r="AC26" s="28" t="s">
        <v>1211</v>
      </c>
      <c r="AD26" s="105"/>
    </row>
    <row r="27" spans="1:30" ht="179.25" customHeight="1" x14ac:dyDescent="0.25">
      <c r="A27" s="109"/>
      <c r="B27" s="112"/>
      <c r="C27" s="90"/>
      <c r="D27" s="90"/>
      <c r="E27" s="102"/>
      <c r="F27" s="102"/>
      <c r="G27" s="26" t="str">
        <f>VLOOKUP(H27,PELIGROS!A$1:G$445,2,0)</f>
        <v>MANTENIMIENTO DE PUENTE GRUAS, LIMPIEZA DE CANALES, MANTENIMIENTO DE INSTALACIONES LOCATIVAS, MANTENIMIENTO Y REPARACIÓN DE POZOS</v>
      </c>
      <c r="H27" s="26" t="s">
        <v>593</v>
      </c>
      <c r="I27" s="26" t="str">
        <f t="shared" si="5"/>
        <v>CONDICIONES DE SEGURIDAD</v>
      </c>
      <c r="J27" s="26" t="str">
        <f>VLOOKUP(H27,PELIGROS!A$2:G$445,3,0)</f>
        <v>LESIONES, FRACTURAS, MUERTE</v>
      </c>
      <c r="K27" s="27" t="s">
        <v>29</v>
      </c>
      <c r="L27" s="26" t="str">
        <f>VLOOKUP(H27,PELIGROS!A$2:G$445,4,0)</f>
        <v>Inspecciones planeadas e inspecciones no planeadas, procedimientos de programas de seguridad y salud en el trabajo</v>
      </c>
      <c r="M27" s="26" t="str">
        <f>VLOOKUP(H27,PELIGROS!A$2:G$445,5,0)</f>
        <v>EPP</v>
      </c>
      <c r="N27" s="27">
        <v>2</v>
      </c>
      <c r="O27" s="40">
        <v>2</v>
      </c>
      <c r="P27" s="40">
        <v>100</v>
      </c>
      <c r="Q27" s="40">
        <f t="shared" si="0"/>
        <v>4</v>
      </c>
      <c r="R27" s="40">
        <f t="shared" si="1"/>
        <v>400</v>
      </c>
      <c r="S27" s="26" t="str">
        <f t="shared" si="2"/>
        <v>B-4</v>
      </c>
      <c r="T27" s="41" t="str">
        <f t="shared" si="3"/>
        <v>II</v>
      </c>
      <c r="U27" s="41" t="str">
        <f t="shared" si="4"/>
        <v>No Aceptable o Aceptable Con Control Especifico</v>
      </c>
      <c r="V27" s="90"/>
      <c r="W27" s="26" t="str">
        <f>VLOOKUP(H27,PELIGROS!A$2:G$445,6,0)</f>
        <v>MUERTE</v>
      </c>
      <c r="X27" s="28" t="s">
        <v>29</v>
      </c>
      <c r="Y27" s="28" t="s">
        <v>29</v>
      </c>
      <c r="Z27" s="28" t="s">
        <v>29</v>
      </c>
      <c r="AA27" s="29" t="s">
        <v>29</v>
      </c>
      <c r="AB27" s="29" t="str">
        <f>VLOOKUP(H27,PELIGROS!A$2:G$445,7,0)</f>
        <v>CERTIFICACIÓN Y/O ENTRENAMIENTO EN TRABAJO SEGURO EN ALTURAS; DILGENCIAMIENTO DE PERMISO DE TRABAJO; USO Y MANEJO ADECUADO DE E.P.P.; ARME Y DESARME DE ANDAMIOS</v>
      </c>
      <c r="AC27" s="28" t="s">
        <v>1223</v>
      </c>
      <c r="AD27" s="105"/>
    </row>
    <row r="28" spans="1:30" ht="179.25" customHeight="1" x14ac:dyDescent="0.25">
      <c r="A28" s="109"/>
      <c r="B28" s="112"/>
      <c r="C28" s="90"/>
      <c r="D28" s="90"/>
      <c r="E28" s="102"/>
      <c r="F28" s="102"/>
      <c r="G28" s="26" t="str">
        <f>VLOOKUP(H28,PELIGROS!A$1:G$445,2,0)</f>
        <v>SISMOS, INCENDIOS, INUNDACIONES, TERREMOTOS, VENDAVALES, DERRUMBE</v>
      </c>
      <c r="H28" s="26" t="s">
        <v>55</v>
      </c>
      <c r="I28" s="26" t="str">
        <f t="shared" si="5"/>
        <v>FENÓMENOS NATURALES</v>
      </c>
      <c r="J28" s="26" t="str">
        <f>VLOOKUP(H28,PELIGROS!A$2:G$445,3,0)</f>
        <v>SISMOS, INCENDIOS, INUNDACIONES, TERREMOTOS, VENDAVALES</v>
      </c>
      <c r="K28" s="27" t="s">
        <v>29</v>
      </c>
      <c r="L28" s="26" t="str">
        <f>VLOOKUP(H28,PELIGROS!A$2:G$445,4,0)</f>
        <v>Inspecciones planeadas e inspecciones no planeadas, procedimientos de programas de seguridad y salud en el trabajo</v>
      </c>
      <c r="M28" s="26" t="str">
        <f>VLOOKUP(H28,PELIGROS!A$2:G$445,5,0)</f>
        <v>BRIGADAS DE EMERGENCIAS</v>
      </c>
      <c r="N28" s="27">
        <v>2</v>
      </c>
      <c r="O28" s="40">
        <v>1</v>
      </c>
      <c r="P28" s="40">
        <v>100</v>
      </c>
      <c r="Q28" s="40">
        <f t="shared" si="0"/>
        <v>2</v>
      </c>
      <c r="R28" s="40">
        <f t="shared" si="1"/>
        <v>200</v>
      </c>
      <c r="S28" s="26" t="str">
        <f t="shared" si="2"/>
        <v>B-2</v>
      </c>
      <c r="T28" s="41" t="str">
        <f t="shared" si="3"/>
        <v>II</v>
      </c>
      <c r="U28" s="41" t="str">
        <f t="shared" si="4"/>
        <v>No Aceptable o Aceptable Con Control Especifico</v>
      </c>
      <c r="V28" s="90"/>
      <c r="W28" s="26" t="str">
        <f>VLOOKUP(H28,PELIGROS!A$2:G$445,6,0)</f>
        <v>MUERTE</v>
      </c>
      <c r="X28" s="28" t="s">
        <v>29</v>
      </c>
      <c r="Y28" s="28" t="s">
        <v>29</v>
      </c>
      <c r="Z28" s="28" t="s">
        <v>29</v>
      </c>
      <c r="AA28" s="29" t="s">
        <v>1201</v>
      </c>
      <c r="AB28" s="29" t="str">
        <f>VLOOKUP(H28,PELIGROS!A$2:G$445,7,0)</f>
        <v>ENTRENAMIENTO DE LA BRIGADA; DIVULGACIÓN DE PLAN DE EMERGENCIA</v>
      </c>
      <c r="AC28" s="28" t="s">
        <v>1202</v>
      </c>
      <c r="AD28" s="105"/>
    </row>
    <row r="29" spans="1:30" ht="179.25" customHeight="1" x14ac:dyDescent="0.25">
      <c r="A29" s="109"/>
      <c r="B29" s="112"/>
      <c r="C29" s="103" t="s">
        <v>1215</v>
      </c>
      <c r="D29" s="103" t="s">
        <v>1216</v>
      </c>
      <c r="E29" s="104" t="s">
        <v>1030</v>
      </c>
      <c r="F29" s="104" t="s">
        <v>1194</v>
      </c>
      <c r="G29" s="30" t="str">
        <f>VLOOKUP(H29,PELIGROS!A$1:G$445,2,0)</f>
        <v>Bacteria</v>
      </c>
      <c r="H29" s="30" t="s">
        <v>96</v>
      </c>
      <c r="I29" s="30" t="str">
        <f t="shared" si="5"/>
        <v>BIOLÓGICO</v>
      </c>
      <c r="J29" s="30" t="str">
        <f>VLOOKUP(H29,PELIGROS!A$2:G$445,3,0)</f>
        <v>Infecciones producidas por Bacterianas</v>
      </c>
      <c r="K29" s="31" t="s">
        <v>29</v>
      </c>
      <c r="L29" s="30" t="str">
        <f>VLOOKUP(H29,PELIGROS!A$2:G$445,4,0)</f>
        <v>Inspecciones planeadas e inspecciones no planeadas, procedimientos de programas de seguridad y salud en el trabajo</v>
      </c>
      <c r="M29" s="30" t="str">
        <f>VLOOKUP(H29,PELIGROS!A$2:G$445,5,0)</f>
        <v>Programa de vacunación, bota pantalón, overol, guantes, tapabocas, mascarillas con filtros</v>
      </c>
      <c r="N29" s="31">
        <v>2</v>
      </c>
      <c r="O29" s="42">
        <v>3</v>
      </c>
      <c r="P29" s="42">
        <v>10</v>
      </c>
      <c r="Q29" s="42">
        <f t="shared" si="0"/>
        <v>6</v>
      </c>
      <c r="R29" s="42">
        <f t="shared" si="1"/>
        <v>60</v>
      </c>
      <c r="S29" s="30" t="str">
        <f t="shared" si="2"/>
        <v>M-6</v>
      </c>
      <c r="T29" s="43" t="str">
        <f t="shared" si="3"/>
        <v>III</v>
      </c>
      <c r="U29" s="43" t="str">
        <f t="shared" si="4"/>
        <v>Mejorable</v>
      </c>
      <c r="V29" s="103">
        <v>1</v>
      </c>
      <c r="W29" s="30" t="str">
        <f>VLOOKUP(H29,PELIGROS!A$2:G$445,6,0)</f>
        <v xml:space="preserve">Enfermedades Infectocontagiosas
</v>
      </c>
      <c r="X29" s="32" t="s">
        <v>29</v>
      </c>
      <c r="Y29" s="32" t="s">
        <v>29</v>
      </c>
      <c r="Z29" s="32" t="s">
        <v>29</v>
      </c>
      <c r="AA29" s="33" t="s">
        <v>29</v>
      </c>
      <c r="AB29" s="33" t="str">
        <f>VLOOKUP(H29,PELIGROS!A$2:G$445,7,0)</f>
        <v xml:space="preserve">Riesgo Biológico, Autocuidado y/o Uso y manejo adecuado de E.P.P.
</v>
      </c>
      <c r="AC29" s="32" t="s">
        <v>1195</v>
      </c>
      <c r="AD29" s="107" t="s">
        <v>1196</v>
      </c>
    </row>
    <row r="30" spans="1:30" ht="179.25" customHeight="1" x14ac:dyDescent="0.25">
      <c r="A30" s="109"/>
      <c r="B30" s="112"/>
      <c r="C30" s="103"/>
      <c r="D30" s="103"/>
      <c r="E30" s="104"/>
      <c r="F30" s="104"/>
      <c r="G30" s="30" t="str">
        <f>VLOOKUP(H30,PELIGROS!A$1:G$445,2,0)</f>
        <v>Virus</v>
      </c>
      <c r="H30" s="30" t="s">
        <v>106</v>
      </c>
      <c r="I30" s="30" t="str">
        <f t="shared" si="5"/>
        <v>BIOLÓGICO</v>
      </c>
      <c r="J30" s="30" t="str">
        <f>VLOOKUP(H30,PELIGROS!A$2:G$445,3,0)</f>
        <v>Infecciones Virales</v>
      </c>
      <c r="K30" s="31" t="s">
        <v>29</v>
      </c>
      <c r="L30" s="30" t="str">
        <f>VLOOKUP(H30,PELIGROS!A$2:G$445,4,0)</f>
        <v>Inspecciones planeadas e inspecciones no planeadas, procedimientos de programas de seguridad y salud en el trabajo</v>
      </c>
      <c r="M30" s="30" t="str">
        <f>VLOOKUP(H30,PELIGROS!A$2:G$445,5,0)</f>
        <v>Programa de vacunación, bota pantalón, overol, guantes, tapabocas, mascarillas con filtros</v>
      </c>
      <c r="N30" s="31">
        <v>2</v>
      </c>
      <c r="O30" s="42">
        <v>3</v>
      </c>
      <c r="P30" s="42">
        <v>10</v>
      </c>
      <c r="Q30" s="42">
        <f t="shared" si="0"/>
        <v>6</v>
      </c>
      <c r="R30" s="42">
        <f t="shared" si="1"/>
        <v>60</v>
      </c>
      <c r="S30" s="30" t="str">
        <f t="shared" si="2"/>
        <v>M-6</v>
      </c>
      <c r="T30" s="43" t="str">
        <f t="shared" si="3"/>
        <v>III</v>
      </c>
      <c r="U30" s="43" t="str">
        <f t="shared" si="4"/>
        <v>Mejorable</v>
      </c>
      <c r="V30" s="103"/>
      <c r="W30" s="30" t="str">
        <f>VLOOKUP(H30,PELIGROS!A$2:G$445,6,0)</f>
        <v xml:space="preserve">Enfermedades Infectocontagiosas
</v>
      </c>
      <c r="X30" s="32" t="s">
        <v>29</v>
      </c>
      <c r="Y30" s="32" t="s">
        <v>29</v>
      </c>
      <c r="Z30" s="32" t="s">
        <v>29</v>
      </c>
      <c r="AA30" s="33" t="s">
        <v>29</v>
      </c>
      <c r="AB30" s="33" t="str">
        <f>VLOOKUP(H30,PELIGROS!A$2:G$445,7,0)</f>
        <v xml:space="preserve">Riesgo Biológico, Autocuidado y/o Uso y manejo adecuado de E.P.P.
</v>
      </c>
      <c r="AC30" s="32"/>
      <c r="AD30" s="107"/>
    </row>
    <row r="31" spans="1:30" ht="179.25" customHeight="1" x14ac:dyDescent="0.25">
      <c r="A31" s="109"/>
      <c r="B31" s="112"/>
      <c r="C31" s="103"/>
      <c r="D31" s="103"/>
      <c r="E31" s="104"/>
      <c r="F31" s="104"/>
      <c r="G31" s="30" t="str">
        <f>VLOOKUP(H31,PELIGROS!A$1:G$445,2,0)</f>
        <v>AUSENCIA O EXCESO DE LUZ EN UN AMBIENTE</v>
      </c>
      <c r="H31" s="30" t="s">
        <v>139</v>
      </c>
      <c r="I31" s="30" t="str">
        <f t="shared" si="5"/>
        <v>FÍSICO</v>
      </c>
      <c r="J31" s="30" t="str">
        <f>VLOOKUP(H31,PELIGROS!A$2:G$445,3,0)</f>
        <v>DISMINUCIÓN AGUDEZA VISUAL, CANSANCIO VISUAL</v>
      </c>
      <c r="K31" s="31" t="s">
        <v>29</v>
      </c>
      <c r="L31" s="30" t="str">
        <f>VLOOKUP(H31,PELIGROS!A$2:G$445,4,0)</f>
        <v>Inspecciones planeadas e inspecciones no planeadas, procedimientos de programas de seguridad y salud en el trabajo</v>
      </c>
      <c r="M31" s="30" t="str">
        <f>VLOOKUP(H31,PELIGROS!A$2:G$445,5,0)</f>
        <v>N/A</v>
      </c>
      <c r="N31" s="31">
        <v>2</v>
      </c>
      <c r="O31" s="42">
        <v>2</v>
      </c>
      <c r="P31" s="42">
        <v>10</v>
      </c>
      <c r="Q31" s="42">
        <f t="shared" si="0"/>
        <v>4</v>
      </c>
      <c r="R31" s="42">
        <f t="shared" si="1"/>
        <v>40</v>
      </c>
      <c r="S31" s="30" t="str">
        <f t="shared" si="2"/>
        <v>B-4</v>
      </c>
      <c r="T31" s="43" t="str">
        <f t="shared" si="3"/>
        <v>III</v>
      </c>
      <c r="U31" s="43" t="str">
        <f t="shared" si="4"/>
        <v>Mejorable</v>
      </c>
      <c r="V31" s="103"/>
      <c r="W31" s="30" t="str">
        <f>VLOOKUP(H31,PELIGROS!A$2:G$445,6,0)</f>
        <v>DISMINUCIÓN AGUDEZA VISUAL</v>
      </c>
      <c r="X31" s="32" t="s">
        <v>29</v>
      </c>
      <c r="Y31" s="32" t="s">
        <v>29</v>
      </c>
      <c r="Z31" s="32" t="s">
        <v>29</v>
      </c>
      <c r="AA31" s="33" t="s">
        <v>29</v>
      </c>
      <c r="AB31" s="33" t="str">
        <f>VLOOKUP(H31,PELIGROS!A$2:G$445,7,0)</f>
        <v>N/A</v>
      </c>
      <c r="AC31" s="32" t="s">
        <v>1208</v>
      </c>
      <c r="AD31" s="107"/>
    </row>
    <row r="32" spans="1:30" ht="179.25" customHeight="1" x14ac:dyDescent="0.25">
      <c r="A32" s="109"/>
      <c r="B32" s="112"/>
      <c r="C32" s="103"/>
      <c r="D32" s="103"/>
      <c r="E32" s="104"/>
      <c r="F32" s="104"/>
      <c r="G32" s="30" t="str">
        <f>VLOOKUP(H32,PELIGROS!A$1:G$445,2,0)</f>
        <v>INFRAROJA, ULTRAVIOLETA, VISIBLE, RADIOFRECUENCIA, MICROONDAS, LASER</v>
      </c>
      <c r="H32" s="30" t="s">
        <v>60</v>
      </c>
      <c r="I32" s="30" t="str">
        <f t="shared" si="5"/>
        <v>FÍSICO</v>
      </c>
      <c r="J32" s="30" t="str">
        <f>VLOOKUP(H32,PELIGROS!A$2:G$445,3,0)</f>
        <v>CÁNCER, LESIONES DÉRMICAS Y OCULARES</v>
      </c>
      <c r="K32" s="31" t="s">
        <v>29</v>
      </c>
      <c r="L32" s="30" t="str">
        <f>VLOOKUP(H32,PELIGROS!A$2:G$445,4,0)</f>
        <v>Inspecciones planeadas e inspecciones no planeadas, procedimientos de programas de seguridad y salud en el trabajo</v>
      </c>
      <c r="M32" s="30" t="str">
        <f>VLOOKUP(H32,PELIGROS!A$2:G$445,5,0)</f>
        <v>PROGRAMA BLOQUEADOR SOLAR</v>
      </c>
      <c r="N32" s="31">
        <v>2</v>
      </c>
      <c r="O32" s="42">
        <v>1</v>
      </c>
      <c r="P32" s="42">
        <v>60</v>
      </c>
      <c r="Q32" s="42">
        <f t="shared" si="0"/>
        <v>2</v>
      </c>
      <c r="R32" s="42">
        <f t="shared" si="1"/>
        <v>120</v>
      </c>
      <c r="S32" s="30" t="str">
        <f t="shared" si="2"/>
        <v>B-2</v>
      </c>
      <c r="T32" s="43" t="str">
        <f t="shared" si="3"/>
        <v>III</v>
      </c>
      <c r="U32" s="43" t="str">
        <f t="shared" si="4"/>
        <v>Mejorable</v>
      </c>
      <c r="V32" s="103"/>
      <c r="W32" s="30" t="str">
        <f>VLOOKUP(H32,PELIGROS!A$2:G$445,6,0)</f>
        <v>CÁNCER</v>
      </c>
      <c r="X32" s="32" t="s">
        <v>29</v>
      </c>
      <c r="Y32" s="32" t="s">
        <v>29</v>
      </c>
      <c r="Z32" s="32" t="s">
        <v>29</v>
      </c>
      <c r="AA32" s="33" t="s">
        <v>29</v>
      </c>
      <c r="AB32" s="33" t="str">
        <f>VLOOKUP(H32,PELIGROS!A$2:G$445,7,0)</f>
        <v>N/A</v>
      </c>
      <c r="AC32" s="32" t="s">
        <v>1209</v>
      </c>
      <c r="AD32" s="107"/>
    </row>
    <row r="33" spans="1:30" ht="179.25" customHeight="1" x14ac:dyDescent="0.25">
      <c r="A33" s="109"/>
      <c r="B33" s="112"/>
      <c r="C33" s="103"/>
      <c r="D33" s="103"/>
      <c r="E33" s="104"/>
      <c r="F33" s="104"/>
      <c r="G33" s="30" t="str">
        <f>VLOOKUP(H33,PELIGROS!A$1:G$445,2,0)</f>
        <v>MAQUINARIA O EQUIPO</v>
      </c>
      <c r="H33" s="30" t="s">
        <v>148</v>
      </c>
      <c r="I33" s="30" t="str">
        <f t="shared" si="5"/>
        <v>FÍSICO</v>
      </c>
      <c r="J33" s="30" t="str">
        <f>VLOOKUP(H33,PELIGROS!A$2:G$445,3,0)</f>
        <v>SORDERA, ESTRÉS, HIPOACUSIA, CEFALA,IRRITABILIDAD</v>
      </c>
      <c r="K33" s="31" t="s">
        <v>29</v>
      </c>
      <c r="L33" s="30" t="str">
        <f>VLOOKUP(H33,PELIGROS!A$2:G$445,4,0)</f>
        <v>Inspecciones planeadas e inspecciones no planeadas, procedimientos de programas de seguridad y salud en el trabajo</v>
      </c>
      <c r="M33" s="30" t="str">
        <f>VLOOKUP(H33,PELIGROS!A$2:G$445,5,0)</f>
        <v>PVE RUIDO</v>
      </c>
      <c r="N33" s="31">
        <v>2</v>
      </c>
      <c r="O33" s="42">
        <v>2</v>
      </c>
      <c r="P33" s="42">
        <v>60</v>
      </c>
      <c r="Q33" s="42">
        <f t="shared" si="0"/>
        <v>4</v>
      </c>
      <c r="R33" s="42">
        <f t="shared" si="1"/>
        <v>240</v>
      </c>
      <c r="S33" s="30" t="str">
        <f t="shared" si="2"/>
        <v>B-4</v>
      </c>
      <c r="T33" s="43" t="str">
        <f t="shared" si="3"/>
        <v>II</v>
      </c>
      <c r="U33" s="43" t="str">
        <f t="shared" si="4"/>
        <v>No Aceptable o Aceptable Con Control Especifico</v>
      </c>
      <c r="V33" s="103"/>
      <c r="W33" s="30" t="str">
        <f>VLOOKUP(H33,PELIGROS!A$2:G$445,6,0)</f>
        <v>SORDERA</v>
      </c>
      <c r="X33" s="32" t="s">
        <v>29</v>
      </c>
      <c r="Y33" s="32" t="s">
        <v>29</v>
      </c>
      <c r="Z33" s="32" t="s">
        <v>29</v>
      </c>
      <c r="AA33" s="33" t="s">
        <v>29</v>
      </c>
      <c r="AB33" s="33" t="str">
        <f>VLOOKUP(H33,PELIGROS!A$2:G$445,7,0)</f>
        <v>USO DE EPP</v>
      </c>
      <c r="AC33" s="32" t="s">
        <v>1197</v>
      </c>
      <c r="AD33" s="107"/>
    </row>
    <row r="34" spans="1:30" ht="179.25" customHeight="1" x14ac:dyDescent="0.25">
      <c r="A34" s="109"/>
      <c r="B34" s="112"/>
      <c r="C34" s="103"/>
      <c r="D34" s="103"/>
      <c r="E34" s="104"/>
      <c r="F34" s="104"/>
      <c r="G34" s="30" t="str">
        <f>VLOOKUP(H34,PELIGROS!A$1:G$445,2,0)</f>
        <v>GASES Y VAPORES</v>
      </c>
      <c r="H34" s="30" t="s">
        <v>1105</v>
      </c>
      <c r="I34" s="30" t="str">
        <f t="shared" si="5"/>
        <v>QUÍMICO</v>
      </c>
      <c r="J34" s="30" t="str">
        <f>VLOOKUP(H34,PELIGROS!A$2:G$445,3,0)</f>
        <v xml:space="preserve"> LESIONES EN LA PIEL, IRRITACIÓN EN VÍAS  RESPIRATORIAS, MUERTE</v>
      </c>
      <c r="K34" s="31" t="s">
        <v>29</v>
      </c>
      <c r="L34" s="30" t="str">
        <f>VLOOKUP(H34,PELIGROS!A$2:G$445,4,0)</f>
        <v>Inspecciones planeadas e inspecciones no planeadas, procedimientos de programas de seguridad y salud en el trabajo</v>
      </c>
      <c r="M34" s="30" t="str">
        <f>VLOOKUP(H34,PELIGROS!A$2:G$445,5,0)</f>
        <v>EPP TAPABOCAS, CARETAS CON FILTROS</v>
      </c>
      <c r="N34" s="31">
        <v>2</v>
      </c>
      <c r="O34" s="42">
        <v>2</v>
      </c>
      <c r="P34" s="42">
        <v>25</v>
      </c>
      <c r="Q34" s="42">
        <f t="shared" si="0"/>
        <v>4</v>
      </c>
      <c r="R34" s="42">
        <f t="shared" si="1"/>
        <v>100</v>
      </c>
      <c r="S34" s="30" t="str">
        <f t="shared" si="2"/>
        <v>B-4</v>
      </c>
      <c r="T34" s="43" t="str">
        <f t="shared" si="3"/>
        <v>III</v>
      </c>
      <c r="U34" s="43" t="str">
        <f t="shared" si="4"/>
        <v>Mejorable</v>
      </c>
      <c r="V34" s="103"/>
      <c r="W34" s="30" t="str">
        <f>VLOOKUP(H34,PELIGROS!A$2:G$445,6,0)</f>
        <v xml:space="preserve"> MUERTE</v>
      </c>
      <c r="X34" s="32" t="s">
        <v>29</v>
      </c>
      <c r="Y34" s="32" t="s">
        <v>29</v>
      </c>
      <c r="Z34" s="32" t="s">
        <v>29</v>
      </c>
      <c r="AA34" s="33" t="s">
        <v>29</v>
      </c>
      <c r="AB34" s="33" t="str">
        <f>VLOOKUP(H34,PELIGROS!A$2:G$445,7,0)</f>
        <v>USO Y MANEJO ADECUADO DE E.P.P.</v>
      </c>
      <c r="AC34" s="32" t="s">
        <v>1210</v>
      </c>
      <c r="AD34" s="107"/>
    </row>
    <row r="35" spans="1:30" ht="179.25" customHeight="1" x14ac:dyDescent="0.25">
      <c r="A35" s="109"/>
      <c r="B35" s="112"/>
      <c r="C35" s="103"/>
      <c r="D35" s="103"/>
      <c r="E35" s="104"/>
      <c r="F35" s="104"/>
      <c r="G35" s="30" t="str">
        <f>VLOOKUP(H35,PELIGROS!A$1:G$445,2,0)</f>
        <v xml:space="preserve">HUMOS </v>
      </c>
      <c r="H35" s="30" t="s">
        <v>240</v>
      </c>
      <c r="I35" s="30" t="str">
        <f t="shared" si="5"/>
        <v>QUÍMICO</v>
      </c>
      <c r="J35" s="30" t="str">
        <f>VLOOKUP(H35,PELIGROS!A$2:G$445,3,0)</f>
        <v xml:space="preserve">ASMA,GRIPA, NEUMOCONIOSIS, CÁNCER </v>
      </c>
      <c r="K35" s="31" t="s">
        <v>29</v>
      </c>
      <c r="L35" s="30" t="str">
        <f>VLOOKUP(H35,PELIGROS!A$2:G$445,4,0)</f>
        <v>Inspecciones planeadas e inspecciones no planeadas, procedimientos de programas de seguridad y salud en el trabajo</v>
      </c>
      <c r="M35" s="30" t="str">
        <f>VLOOKUP(H35,PELIGROS!A$2:G$445,5,0)</f>
        <v xml:space="preserve">EPP TAPABOCAS, CARETAS CON FILTROS </v>
      </c>
      <c r="N35" s="31">
        <v>2</v>
      </c>
      <c r="O35" s="42">
        <v>2</v>
      </c>
      <c r="P35" s="42">
        <v>60</v>
      </c>
      <c r="Q35" s="42">
        <f t="shared" si="0"/>
        <v>4</v>
      </c>
      <c r="R35" s="42">
        <f t="shared" si="1"/>
        <v>240</v>
      </c>
      <c r="S35" s="30" t="str">
        <f t="shared" si="2"/>
        <v>B-4</v>
      </c>
      <c r="T35" s="43" t="str">
        <f t="shared" si="3"/>
        <v>II</v>
      </c>
      <c r="U35" s="43" t="str">
        <f t="shared" si="4"/>
        <v>No Aceptable o Aceptable Con Control Especifico</v>
      </c>
      <c r="V35" s="103"/>
      <c r="W35" s="30" t="str">
        <f>VLOOKUP(H35,PELIGROS!A$2:G$445,6,0)</f>
        <v>NEUMOCONIOSIS</v>
      </c>
      <c r="X35" s="32" t="s">
        <v>29</v>
      </c>
      <c r="Y35" s="32" t="s">
        <v>29</v>
      </c>
      <c r="Z35" s="32" t="s">
        <v>29</v>
      </c>
      <c r="AA35" s="33" t="s">
        <v>29</v>
      </c>
      <c r="AB35" s="33" t="str">
        <f>VLOOKUP(H35,PELIGROS!A$2:G$445,7,0)</f>
        <v>USO Y MANEJO ADECUADO DE E.P.P.</v>
      </c>
      <c r="AC35" s="32" t="s">
        <v>1211</v>
      </c>
      <c r="AD35" s="107"/>
    </row>
    <row r="36" spans="1:30" ht="179.25" customHeight="1" x14ac:dyDescent="0.25">
      <c r="A36" s="109"/>
      <c r="B36" s="112"/>
      <c r="C36" s="103"/>
      <c r="D36" s="103"/>
      <c r="E36" s="104"/>
      <c r="F36" s="104"/>
      <c r="G36" s="30" t="str">
        <f>VLOOKUP(H36,PELIGROS!A$1:G$445,2,0)</f>
        <v>CONCENTRACIÓN EN ACTIVIDADES DE ALTO DESEMPEÑO MENTAL</v>
      </c>
      <c r="H36" s="30" t="s">
        <v>65</v>
      </c>
      <c r="I36" s="30" t="str">
        <f t="shared" si="5"/>
        <v>PSICOSOCIAL</v>
      </c>
      <c r="J36" s="30" t="str">
        <f>VLOOKUP(H36,PELIGROS!A$2:G$445,3,0)</f>
        <v>ESTRÉS, CEFALEA, IRRITABILIDAD</v>
      </c>
      <c r="K36" s="31" t="s">
        <v>29</v>
      </c>
      <c r="L36" s="30" t="str">
        <f>VLOOKUP(H36,PELIGROS!A$2:G$445,4,0)</f>
        <v>N/A</v>
      </c>
      <c r="M36" s="30" t="str">
        <f>VLOOKUP(H36,PELIGROS!A$2:G$445,5,0)</f>
        <v>PVE PSICOSOCIAL</v>
      </c>
      <c r="N36" s="31">
        <v>2</v>
      </c>
      <c r="O36" s="42">
        <v>3</v>
      </c>
      <c r="P36" s="42">
        <v>10</v>
      </c>
      <c r="Q36" s="42">
        <f t="shared" si="0"/>
        <v>6</v>
      </c>
      <c r="R36" s="42">
        <f t="shared" si="1"/>
        <v>60</v>
      </c>
      <c r="S36" s="30" t="str">
        <f t="shared" si="2"/>
        <v>M-6</v>
      </c>
      <c r="T36" s="43" t="str">
        <f t="shared" si="3"/>
        <v>III</v>
      </c>
      <c r="U36" s="43" t="str">
        <f t="shared" si="4"/>
        <v>Mejorable</v>
      </c>
      <c r="V36" s="103"/>
      <c r="W36" s="30" t="str">
        <f>VLOOKUP(H36,PELIGROS!A$2:G$445,6,0)</f>
        <v>ESTRÉS</v>
      </c>
      <c r="X36" s="32" t="s">
        <v>29</v>
      </c>
      <c r="Y36" s="32" t="s">
        <v>29</v>
      </c>
      <c r="Z36" s="32" t="s">
        <v>29</v>
      </c>
      <c r="AA36" s="33" t="s">
        <v>29</v>
      </c>
      <c r="AB36" s="33" t="str">
        <f>VLOOKUP(H36,PELIGROS!A$2:G$445,7,0)</f>
        <v>N/A</v>
      </c>
      <c r="AC36" s="32" t="s">
        <v>1198</v>
      </c>
      <c r="AD36" s="107"/>
    </row>
    <row r="37" spans="1:30" ht="179.25" customHeight="1" x14ac:dyDescent="0.25">
      <c r="A37" s="109"/>
      <c r="B37" s="112"/>
      <c r="C37" s="103"/>
      <c r="D37" s="103"/>
      <c r="E37" s="104"/>
      <c r="F37" s="104"/>
      <c r="G37" s="30" t="str">
        <f>VLOOKUP(H37,PELIGROS!A$1:G$445,2,0)</f>
        <v>NATURALEZA DE LA TAREA</v>
      </c>
      <c r="H37" s="30" t="s">
        <v>69</v>
      </c>
      <c r="I37" s="30" t="str">
        <f t="shared" si="5"/>
        <v>PSICOSOCIAL</v>
      </c>
      <c r="J37" s="30" t="str">
        <f>VLOOKUP(H37,PELIGROS!A$2:G$445,3,0)</f>
        <v>ESTRÉS,  TRANSTORNOS DEL SUEÑO</v>
      </c>
      <c r="K37" s="31" t="s">
        <v>29</v>
      </c>
      <c r="L37" s="30" t="str">
        <f>VLOOKUP(H37,PELIGROS!A$2:G$445,4,0)</f>
        <v>N/A</v>
      </c>
      <c r="M37" s="30" t="str">
        <f>VLOOKUP(H37,PELIGROS!A$2:G$445,5,0)</f>
        <v>PVE PSICOSOCIAL</v>
      </c>
      <c r="N37" s="31">
        <v>2</v>
      </c>
      <c r="O37" s="42">
        <v>3</v>
      </c>
      <c r="P37" s="42">
        <v>10</v>
      </c>
      <c r="Q37" s="42">
        <f t="shared" si="0"/>
        <v>6</v>
      </c>
      <c r="R37" s="42">
        <f t="shared" si="1"/>
        <v>60</v>
      </c>
      <c r="S37" s="30" t="str">
        <f t="shared" si="2"/>
        <v>M-6</v>
      </c>
      <c r="T37" s="43" t="str">
        <f t="shared" si="3"/>
        <v>III</v>
      </c>
      <c r="U37" s="43" t="str">
        <f t="shared" si="4"/>
        <v>Mejorable</v>
      </c>
      <c r="V37" s="103"/>
      <c r="W37" s="30" t="str">
        <f>VLOOKUP(H37,PELIGROS!A$2:G$445,6,0)</f>
        <v>ESTRÉS</v>
      </c>
      <c r="X37" s="32" t="s">
        <v>29</v>
      </c>
      <c r="Y37" s="32" t="s">
        <v>29</v>
      </c>
      <c r="Z37" s="32" t="s">
        <v>29</v>
      </c>
      <c r="AA37" s="33" t="s">
        <v>29</v>
      </c>
      <c r="AB37" s="33" t="str">
        <f>VLOOKUP(H37,PELIGROS!A$2:G$445,7,0)</f>
        <v>N/A</v>
      </c>
      <c r="AC37" s="32"/>
      <c r="AD37" s="107"/>
    </row>
    <row r="38" spans="1:30" ht="179.25" customHeight="1" x14ac:dyDescent="0.25">
      <c r="A38" s="109"/>
      <c r="B38" s="112"/>
      <c r="C38" s="103"/>
      <c r="D38" s="103"/>
      <c r="E38" s="104"/>
      <c r="F38" s="104"/>
      <c r="G38" s="30" t="str">
        <f>VLOOKUP(H38,PELIGROS!A$1:G$445,2,0)</f>
        <v>Forzadas, Prolongadas</v>
      </c>
      <c r="H38" s="30" t="s">
        <v>37</v>
      </c>
      <c r="I38" s="30" t="str">
        <f t="shared" si="5"/>
        <v>BIOMECÁNICO</v>
      </c>
      <c r="J38" s="30" t="str">
        <f>VLOOKUP(H38,PELIGROS!A$2:G$445,3,0)</f>
        <v xml:space="preserve">Lesiones osteomusculares, lesiones osteoarticulares
</v>
      </c>
      <c r="K38" s="31" t="s">
        <v>29</v>
      </c>
      <c r="L38" s="30" t="str">
        <f>VLOOKUP(H38,PELIGROS!A$2:G$445,4,0)</f>
        <v>Inspecciones planeadas e inspecciones no planeadas, procedimientos de programas de seguridad y salud en el trabajo</v>
      </c>
      <c r="M38" s="30" t="str">
        <f>VLOOKUP(H38,PELIGROS!A$2:G$445,5,0)</f>
        <v>PVE Biomecánico, programa pausas activas, exámenes periódicos, recomendaciones, control de posturas</v>
      </c>
      <c r="N38" s="31">
        <v>2</v>
      </c>
      <c r="O38" s="42">
        <v>3</v>
      </c>
      <c r="P38" s="42">
        <v>25</v>
      </c>
      <c r="Q38" s="42">
        <f t="shared" si="0"/>
        <v>6</v>
      </c>
      <c r="R38" s="42">
        <f t="shared" si="1"/>
        <v>150</v>
      </c>
      <c r="S38" s="30" t="str">
        <f t="shared" si="2"/>
        <v>M-6</v>
      </c>
      <c r="T38" s="43" t="str">
        <f t="shared" si="3"/>
        <v>II</v>
      </c>
      <c r="U38" s="43" t="str">
        <f t="shared" si="4"/>
        <v>No Aceptable o Aceptable Con Control Especifico</v>
      </c>
      <c r="V38" s="103"/>
      <c r="W38" s="30" t="str">
        <f>VLOOKUP(H38,PELIGROS!A$2:G$445,6,0)</f>
        <v>Enfermedades Osteomusculares</v>
      </c>
      <c r="X38" s="32" t="s">
        <v>29</v>
      </c>
      <c r="Y38" s="32" t="s">
        <v>29</v>
      </c>
      <c r="Z38" s="32" t="s">
        <v>29</v>
      </c>
      <c r="AA38" s="33" t="s">
        <v>29</v>
      </c>
      <c r="AB38" s="33" t="str">
        <f>VLOOKUP(H38,PELIGROS!A$2:G$445,7,0)</f>
        <v>Prevención en lesiones osteomusculares, líderes de pausas activas</v>
      </c>
      <c r="AC38" s="32" t="s">
        <v>1212</v>
      </c>
      <c r="AD38" s="107"/>
    </row>
    <row r="39" spans="1:30" ht="179.25" customHeight="1" x14ac:dyDescent="0.25">
      <c r="A39" s="109"/>
      <c r="B39" s="112"/>
      <c r="C39" s="103"/>
      <c r="D39" s="103"/>
      <c r="E39" s="104"/>
      <c r="F39" s="104"/>
      <c r="G39" s="30" t="str">
        <f>VLOOKUP(H39,PELIGROS!A$1:G$445,2,0)</f>
        <v>Atropellamiento, Envestir</v>
      </c>
      <c r="H39" s="30" t="s">
        <v>1071</v>
      </c>
      <c r="I39" s="30" t="str">
        <f t="shared" si="5"/>
        <v>CONDICIONES DE SEGURIDAD</v>
      </c>
      <c r="J39" s="30" t="str">
        <f>VLOOKUP(H39,PELIGROS!A$2:G$445,3,0)</f>
        <v>Lesiones, pérdidas materiales, muerte</v>
      </c>
      <c r="K39" s="31" t="s">
        <v>29</v>
      </c>
      <c r="L39" s="30" t="str">
        <f>VLOOKUP(H39,PELIGROS!A$2:G$445,4,0)</f>
        <v>Inspecciones planeadas e inspecciones no planeadas, procedimientos de programas de seguridad y salud en el trabajo</v>
      </c>
      <c r="M39" s="30" t="str">
        <f>VLOOKUP(H39,PELIGROS!A$2:G$445,5,0)</f>
        <v>Programa de seguridad vial, señalización</v>
      </c>
      <c r="N39" s="31">
        <v>2</v>
      </c>
      <c r="O39" s="42">
        <v>3</v>
      </c>
      <c r="P39" s="42">
        <v>60</v>
      </c>
      <c r="Q39" s="42">
        <f t="shared" si="0"/>
        <v>6</v>
      </c>
      <c r="R39" s="42">
        <f t="shared" si="1"/>
        <v>360</v>
      </c>
      <c r="S39" s="30" t="str">
        <f t="shared" si="2"/>
        <v>M-6</v>
      </c>
      <c r="T39" s="43" t="str">
        <f t="shared" si="3"/>
        <v>II</v>
      </c>
      <c r="U39" s="43" t="str">
        <f t="shared" si="4"/>
        <v>No Aceptable o Aceptable Con Control Especifico</v>
      </c>
      <c r="V39" s="103"/>
      <c r="W39" s="30" t="str">
        <f>VLOOKUP(H39,PELIGROS!A$2:G$445,6,0)</f>
        <v>Muerte</v>
      </c>
      <c r="X39" s="32" t="s">
        <v>29</v>
      </c>
      <c r="Y39" s="32" t="s">
        <v>29</v>
      </c>
      <c r="Z39" s="32" t="s">
        <v>29</v>
      </c>
      <c r="AA39" s="33" t="s">
        <v>29</v>
      </c>
      <c r="AB39" s="33" t="str">
        <f>VLOOKUP(H39,PELIGROS!A$2:G$445,7,0)</f>
        <v>Seguridad vial y manejo defensivo, aseguramiento de áreas de trabajo</v>
      </c>
      <c r="AC39" s="32" t="s">
        <v>1199</v>
      </c>
      <c r="AD39" s="107"/>
    </row>
    <row r="40" spans="1:30" ht="179.25" customHeight="1" x14ac:dyDescent="0.25">
      <c r="A40" s="109"/>
      <c r="B40" s="112"/>
      <c r="C40" s="103"/>
      <c r="D40" s="103"/>
      <c r="E40" s="104"/>
      <c r="F40" s="104"/>
      <c r="G40" s="30" t="str">
        <f>VLOOKUP(H40,PELIGROS!A$1:G$445,2,0)</f>
        <v>Inadecuadas conexiones eléctricas-saturación en tomas de energía</v>
      </c>
      <c r="H40" s="30" t="s">
        <v>547</v>
      </c>
      <c r="I40" s="30" t="str">
        <f t="shared" si="5"/>
        <v>CONDICIONES DE SEGURIDAD</v>
      </c>
      <c r="J40" s="30" t="str">
        <f>VLOOKUP(H40,PELIGROS!A$2:G$445,3,0)</f>
        <v>Quemaduras, electrocución, muerte</v>
      </c>
      <c r="K40" s="31" t="s">
        <v>29</v>
      </c>
      <c r="L40" s="30" t="str">
        <f>VLOOKUP(H40,PELIGROS!A$2:G$445,4,0)</f>
        <v>Inspecciones planeadas e inspecciones no planeadas, procedimientos de programas de seguridad y salud en el trabajo</v>
      </c>
      <c r="M40" s="30" t="str">
        <f>VLOOKUP(H40,PELIGROS!A$2:G$445,5,0)</f>
        <v>E.P.P. Bota dieléctrica, Casco dieléctrico</v>
      </c>
      <c r="N40" s="31">
        <v>2</v>
      </c>
      <c r="O40" s="42">
        <v>2</v>
      </c>
      <c r="P40" s="42">
        <v>100</v>
      </c>
      <c r="Q40" s="42">
        <f t="shared" si="0"/>
        <v>4</v>
      </c>
      <c r="R40" s="42">
        <f t="shared" si="1"/>
        <v>400</v>
      </c>
      <c r="S40" s="30" t="str">
        <f t="shared" si="2"/>
        <v>B-4</v>
      </c>
      <c r="T40" s="43" t="str">
        <f t="shared" si="3"/>
        <v>II</v>
      </c>
      <c r="U40" s="43" t="str">
        <f t="shared" si="4"/>
        <v>No Aceptable o Aceptable Con Control Especifico</v>
      </c>
      <c r="V40" s="103"/>
      <c r="W40" s="30" t="str">
        <f>VLOOKUP(H40,PELIGROS!A$2:G$445,6,0)</f>
        <v>Muerte</v>
      </c>
      <c r="X40" s="32" t="s">
        <v>29</v>
      </c>
      <c r="Y40" s="32" t="s">
        <v>29</v>
      </c>
      <c r="Z40" s="32" t="s">
        <v>29</v>
      </c>
      <c r="AA40" s="33" t="s">
        <v>29</v>
      </c>
      <c r="AB40" s="33" t="str">
        <f>VLOOKUP(H40,PELIGROS!A$2:G$445,7,0)</f>
        <v>Uso y manejo adecuado de E.P.P., actos y condiciones inseguras</v>
      </c>
      <c r="AC40" s="32" t="s">
        <v>1213</v>
      </c>
      <c r="AD40" s="107"/>
    </row>
    <row r="41" spans="1:30" ht="179.25" customHeight="1" x14ac:dyDescent="0.25">
      <c r="A41" s="109"/>
      <c r="B41" s="112"/>
      <c r="C41" s="103"/>
      <c r="D41" s="103"/>
      <c r="E41" s="104"/>
      <c r="F41" s="104"/>
      <c r="G41" s="30" t="str">
        <f>VLOOKUP(H41,PELIGROS!A$1:G$445,2,0)</f>
        <v>Maquinaria y equipo</v>
      </c>
      <c r="H41" s="30" t="s">
        <v>583</v>
      </c>
      <c r="I41" s="30" t="str">
        <f t="shared" si="5"/>
        <v>CONDICIONES DE SEGURIDAD</v>
      </c>
      <c r="J41" s="30" t="str">
        <f>VLOOKUP(H41,PELIGROS!A$2:G$445,3,0)</f>
        <v>Atrapamiento, amputación, aplastamiento, fractura, muerte</v>
      </c>
      <c r="K41" s="31" t="s">
        <v>29</v>
      </c>
      <c r="L41" s="30" t="str">
        <f>VLOOKUP(H41,PELIGROS!A$2:G$445,4,0)</f>
        <v>Inspecciones planeadas e inspecciones no planeadas, procedimientos de programas de seguridad y salud en el trabajo</v>
      </c>
      <c r="M41" s="30" t="str">
        <f>VLOOKUP(H41,PELIGROS!A$2:G$445,5,0)</f>
        <v>E.P.P.</v>
      </c>
      <c r="N41" s="31">
        <v>2</v>
      </c>
      <c r="O41" s="42">
        <v>3</v>
      </c>
      <c r="P41" s="42">
        <v>25</v>
      </c>
      <c r="Q41" s="42">
        <f t="shared" si="0"/>
        <v>6</v>
      </c>
      <c r="R41" s="42">
        <f t="shared" si="1"/>
        <v>150</v>
      </c>
      <c r="S41" s="30" t="str">
        <f t="shared" si="2"/>
        <v>M-6</v>
      </c>
      <c r="T41" s="43" t="str">
        <f t="shared" si="3"/>
        <v>II</v>
      </c>
      <c r="U41" s="43" t="str">
        <f t="shared" si="4"/>
        <v>No Aceptable o Aceptable Con Control Especifico</v>
      </c>
      <c r="V41" s="103"/>
      <c r="W41" s="30" t="str">
        <f>VLOOKUP(H41,PELIGROS!A$2:G$445,6,0)</f>
        <v>Aplastamiento</v>
      </c>
      <c r="X41" s="32" t="s">
        <v>29</v>
      </c>
      <c r="Y41" s="32" t="s">
        <v>29</v>
      </c>
      <c r="Z41" s="32" t="s">
        <v>29</v>
      </c>
      <c r="AA41" s="33" t="s">
        <v>29</v>
      </c>
      <c r="AB41" s="33" t="str">
        <f>VLOOKUP(H41,PELIGROS!A$2:G$445,7,0)</f>
        <v>Uso y manejo adecuado de E.P.P., uso y manejo adecuado de herramientas manuales y/o máquinas y equipos</v>
      </c>
      <c r="AC41" s="32" t="s">
        <v>1214</v>
      </c>
      <c r="AD41" s="107"/>
    </row>
    <row r="42" spans="1:30" ht="179.25" customHeight="1" x14ac:dyDescent="0.25">
      <c r="A42" s="109"/>
      <c r="B42" s="112"/>
      <c r="C42" s="103"/>
      <c r="D42" s="103"/>
      <c r="E42" s="104"/>
      <c r="F42" s="104"/>
      <c r="G42" s="30" t="str">
        <f>VLOOKUP(H42,PELIGROS!A$1:G$445,2,0)</f>
        <v>Herramientas Manuales</v>
      </c>
      <c r="H42" s="30" t="s">
        <v>578</v>
      </c>
      <c r="I42" s="30" t="str">
        <f t="shared" si="5"/>
        <v>CONDICIONES DE SEGURIDAD</v>
      </c>
      <c r="J42" s="30" t="str">
        <f>VLOOKUP(H42,PELIGROS!A$2:G$445,3,0)</f>
        <v>Quemaduras, contusiones y lesiones</v>
      </c>
      <c r="K42" s="31" t="s">
        <v>29</v>
      </c>
      <c r="L42" s="30" t="str">
        <f>VLOOKUP(H42,PELIGROS!A$2:G$445,4,0)</f>
        <v>Inspecciones planeadas e inspecciones no planeadas, procedimientos de programas de seguridad y salud en el trabajo</v>
      </c>
      <c r="M42" s="30" t="str">
        <f>VLOOKUP(H42,PELIGROS!A$2:G$445,5,0)</f>
        <v>E.P.P.</v>
      </c>
      <c r="N42" s="31">
        <v>2</v>
      </c>
      <c r="O42" s="42">
        <v>3</v>
      </c>
      <c r="P42" s="42">
        <v>25</v>
      </c>
      <c r="Q42" s="42">
        <f t="shared" si="0"/>
        <v>6</v>
      </c>
      <c r="R42" s="42">
        <f t="shared" si="1"/>
        <v>150</v>
      </c>
      <c r="S42" s="30" t="str">
        <f t="shared" si="2"/>
        <v>M-6</v>
      </c>
      <c r="T42" s="43" t="str">
        <f t="shared" si="3"/>
        <v>II</v>
      </c>
      <c r="U42" s="43" t="str">
        <f t="shared" si="4"/>
        <v>No Aceptable o Aceptable Con Control Especifico</v>
      </c>
      <c r="V42" s="103"/>
      <c r="W42" s="30" t="str">
        <f>VLOOKUP(H42,PELIGROS!A$2:G$445,6,0)</f>
        <v>Amputación</v>
      </c>
      <c r="X42" s="32" t="s">
        <v>29</v>
      </c>
      <c r="Y42" s="32" t="s">
        <v>29</v>
      </c>
      <c r="Z42" s="32" t="s">
        <v>29</v>
      </c>
      <c r="AA42" s="33" t="s">
        <v>29</v>
      </c>
      <c r="AB42" s="33" t="str">
        <f>VLOOKUP(H42,PELIGROS!A$2:G$445,7,0)</f>
        <v xml:space="preserve">
Uso y manejo adecuado de E.P.P., uso y manejo adecuado de herramientas manuales y/o máquinas y equipos</v>
      </c>
      <c r="AC42" s="32" t="s">
        <v>1200</v>
      </c>
      <c r="AD42" s="107"/>
    </row>
    <row r="43" spans="1:30" ht="179.25" customHeight="1" x14ac:dyDescent="0.25">
      <c r="A43" s="109"/>
      <c r="B43" s="112"/>
      <c r="C43" s="103"/>
      <c r="D43" s="103"/>
      <c r="E43" s="104"/>
      <c r="F43" s="104"/>
      <c r="G43" s="30" t="str">
        <f>VLOOKUP(H43,PELIGROS!A$1:G$445,2,0)</f>
        <v>Atraco, golpiza, atentados y secuestrados</v>
      </c>
      <c r="H43" s="30" t="s">
        <v>51</v>
      </c>
      <c r="I43" s="30" t="str">
        <f t="shared" si="5"/>
        <v>CONDICIONES DE SEGURIDAD</v>
      </c>
      <c r="J43" s="30" t="str">
        <f>VLOOKUP(H43,PELIGROS!A$2:G$445,3,0)</f>
        <v>Estrés, golpes, Secuestros</v>
      </c>
      <c r="K43" s="31" t="s">
        <v>29</v>
      </c>
      <c r="L43" s="30" t="str">
        <f>VLOOKUP(H43,PELIGROS!A$2:G$445,4,0)</f>
        <v>Inspecciones planeadas e inspecciones no planeadas, procedimientos de programas de seguridad y salud en el trabajo</v>
      </c>
      <c r="M43" s="30" t="str">
        <f>VLOOKUP(H43,PELIGROS!A$2:G$445,5,0)</f>
        <v xml:space="preserve">Uniformes Corporativos, Chaquetas corporativas, Carnetización
</v>
      </c>
      <c r="N43" s="31">
        <v>2</v>
      </c>
      <c r="O43" s="42">
        <v>3</v>
      </c>
      <c r="P43" s="42">
        <v>60</v>
      </c>
      <c r="Q43" s="42">
        <f t="shared" si="0"/>
        <v>6</v>
      </c>
      <c r="R43" s="42">
        <f t="shared" si="1"/>
        <v>360</v>
      </c>
      <c r="S43" s="30" t="str">
        <f t="shared" si="2"/>
        <v>M-6</v>
      </c>
      <c r="T43" s="43" t="str">
        <f t="shared" si="3"/>
        <v>II</v>
      </c>
      <c r="U43" s="43" t="str">
        <f t="shared" si="4"/>
        <v>No Aceptable o Aceptable Con Control Especifico</v>
      </c>
      <c r="V43" s="103"/>
      <c r="W43" s="30" t="str">
        <f>VLOOKUP(H43,PELIGROS!A$2:G$445,6,0)</f>
        <v>Secuestros</v>
      </c>
      <c r="X43" s="32" t="s">
        <v>29</v>
      </c>
      <c r="Y43" s="32" t="s">
        <v>29</v>
      </c>
      <c r="Z43" s="32" t="s">
        <v>29</v>
      </c>
      <c r="AA43" s="33" t="s">
        <v>29</v>
      </c>
      <c r="AB43" s="33" t="str">
        <f>VLOOKUP(H43,PELIGROS!A$2:G$445,7,0)</f>
        <v>N/A</v>
      </c>
      <c r="AC43" s="32" t="s">
        <v>1207</v>
      </c>
      <c r="AD43" s="107"/>
    </row>
    <row r="44" spans="1:30" ht="179.25" customHeight="1" x14ac:dyDescent="0.25">
      <c r="A44" s="109"/>
      <c r="B44" s="112"/>
      <c r="C44" s="103"/>
      <c r="D44" s="103"/>
      <c r="E44" s="104"/>
      <c r="F44" s="104"/>
      <c r="G44" s="30" t="str">
        <f>VLOOKUP(H44,PELIGROS!A$1:G$445,2,0)</f>
        <v>Reparación de redes y sumideros</v>
      </c>
      <c r="H44" s="30" t="s">
        <v>301</v>
      </c>
      <c r="I44" s="30" t="str">
        <f t="shared" si="5"/>
        <v>CONDICIONES DE SEGURIDAD</v>
      </c>
      <c r="J44" s="30" t="str">
        <f>VLOOKUP(H44,PELIGROS!A$2:G$445,3,0)</f>
        <v>Lesiones oculares, lesiones dérmicas, incendio, explosión, pérdidas materiales, quemaduras</v>
      </c>
      <c r="K44" s="31" t="s">
        <v>29</v>
      </c>
      <c r="L44" s="30" t="str">
        <f>VLOOKUP(H44,PELIGROS!A$2:G$445,4,0)</f>
        <v>Inspecciones planeadas e inspecciones no planeadas, procedimientos de programas de seguridad y salud en el trabajo</v>
      </c>
      <c r="M44" s="30" t="str">
        <f>VLOOKUP(H44,PELIGROS!A$2:G$445,5,0)</f>
        <v>INS , E.P.P. Caretas tipo soldador, traje de carnaza, pero en carnaza, botas tipo soldador</v>
      </c>
      <c r="N44" s="31">
        <v>2</v>
      </c>
      <c r="O44" s="42">
        <v>1</v>
      </c>
      <c r="P44" s="42">
        <v>25</v>
      </c>
      <c r="Q44" s="42">
        <f t="shared" si="0"/>
        <v>2</v>
      </c>
      <c r="R44" s="42">
        <f t="shared" si="1"/>
        <v>50</v>
      </c>
      <c r="S44" s="30" t="str">
        <f t="shared" si="2"/>
        <v>B-2</v>
      </c>
      <c r="T44" s="43" t="str">
        <f t="shared" si="3"/>
        <v>III</v>
      </c>
      <c r="U44" s="43" t="str">
        <f t="shared" si="4"/>
        <v>Mejorable</v>
      </c>
      <c r="V44" s="103"/>
      <c r="W44" s="30" t="str">
        <f>VLOOKUP(H44,PELIGROS!A$2:G$445,6,0)</f>
        <v>Muerte</v>
      </c>
      <c r="X44" s="32" t="s">
        <v>29</v>
      </c>
      <c r="Y44" s="32" t="s">
        <v>29</v>
      </c>
      <c r="Z44" s="32" t="s">
        <v>29</v>
      </c>
      <c r="AA44" s="33" t="s">
        <v>29</v>
      </c>
      <c r="AB44" s="33" t="str">
        <f>VLOOKUP(H44,PELIGROS!A$2:G$445,7,0)</f>
        <v>Trabajo seguro en caliente, diligenciamiento de permisos de trabajo, uso y manejo adecuado de E.P.P.</v>
      </c>
      <c r="AC44" s="32" t="s">
        <v>1211</v>
      </c>
      <c r="AD44" s="107"/>
    </row>
    <row r="45" spans="1:30" ht="179.25" customHeight="1" x14ac:dyDescent="0.25">
      <c r="A45" s="109"/>
      <c r="B45" s="112"/>
      <c r="C45" s="103"/>
      <c r="D45" s="103"/>
      <c r="E45" s="104"/>
      <c r="F45" s="104"/>
      <c r="G45" s="30" t="str">
        <f>VLOOKUP(H45,PELIGROS!A$1:G$445,2,0)</f>
        <v>MANTENIMIENTO DE PUENTE GRUAS, LIMPIEZA DE CANALES, MANTENIMIENTO DE INSTALACIONES LOCATIVAS, MANTENIMIENTO Y REPARACIÓN DE POZOS</v>
      </c>
      <c r="H45" s="30" t="s">
        <v>593</v>
      </c>
      <c r="I45" s="30" t="str">
        <f t="shared" si="5"/>
        <v>CONDICIONES DE SEGURIDAD</v>
      </c>
      <c r="J45" s="30" t="str">
        <f>VLOOKUP(H45,PELIGROS!A$2:G$445,3,0)</f>
        <v>LESIONES, FRACTURAS, MUERTE</v>
      </c>
      <c r="K45" s="31" t="s">
        <v>29</v>
      </c>
      <c r="L45" s="30" t="str">
        <f>VLOOKUP(H45,PELIGROS!A$2:G$445,4,0)</f>
        <v>Inspecciones planeadas e inspecciones no planeadas, procedimientos de programas de seguridad y salud en el trabajo</v>
      </c>
      <c r="M45" s="30" t="str">
        <f>VLOOKUP(H45,PELIGROS!A$2:G$445,5,0)</f>
        <v>EPP</v>
      </c>
      <c r="N45" s="31">
        <v>2</v>
      </c>
      <c r="O45" s="42">
        <v>2</v>
      </c>
      <c r="P45" s="42">
        <v>100</v>
      </c>
      <c r="Q45" s="42">
        <f t="shared" si="0"/>
        <v>4</v>
      </c>
      <c r="R45" s="42">
        <f t="shared" si="1"/>
        <v>400</v>
      </c>
      <c r="S45" s="30" t="str">
        <f t="shared" si="2"/>
        <v>B-4</v>
      </c>
      <c r="T45" s="43" t="str">
        <f t="shared" si="3"/>
        <v>II</v>
      </c>
      <c r="U45" s="43" t="str">
        <f t="shared" si="4"/>
        <v>No Aceptable o Aceptable Con Control Especifico</v>
      </c>
      <c r="V45" s="103"/>
      <c r="W45" s="30" t="str">
        <f>VLOOKUP(H45,PELIGROS!A$2:G$445,6,0)</f>
        <v>MUERTE</v>
      </c>
      <c r="X45" s="32" t="s">
        <v>29</v>
      </c>
      <c r="Y45" s="32" t="s">
        <v>29</v>
      </c>
      <c r="Z45" s="32" t="s">
        <v>29</v>
      </c>
      <c r="AA45" s="33" t="s">
        <v>29</v>
      </c>
      <c r="AB45" s="33" t="str">
        <f>VLOOKUP(H45,PELIGROS!A$2:G$445,7,0)</f>
        <v>CERTIFICACIÓN Y/O ENTRENAMIENTO EN TRABAJO SEGURO EN ALTURAS; DILGENCIAMIENTO DE PERMISO DE TRABAJO; USO Y MANEJO ADECUADO DE E.P.P.; ARME Y DESARME DE ANDAMIOS</v>
      </c>
      <c r="AC45" s="32" t="s">
        <v>1223</v>
      </c>
      <c r="AD45" s="107"/>
    </row>
    <row r="46" spans="1:30" ht="179.25" customHeight="1" x14ac:dyDescent="0.25">
      <c r="A46" s="109"/>
      <c r="B46" s="112"/>
      <c r="C46" s="103"/>
      <c r="D46" s="103"/>
      <c r="E46" s="104"/>
      <c r="F46" s="104"/>
      <c r="G46" s="30" t="str">
        <f>VLOOKUP(H46,PELIGROS!A$1:G$445,2,0)</f>
        <v>SISMOS, INCENDIOS, INUNDACIONES, TERREMOTOS, VENDAVALES, DERRUMBE</v>
      </c>
      <c r="H46" s="30" t="s">
        <v>55</v>
      </c>
      <c r="I46" s="30" t="str">
        <f t="shared" si="5"/>
        <v>FENÓMENOS NATURALES</v>
      </c>
      <c r="J46" s="30" t="str">
        <f>VLOOKUP(H46,PELIGROS!A$2:G$445,3,0)</f>
        <v>SISMOS, INCENDIOS, INUNDACIONES, TERREMOTOS, VENDAVALES</v>
      </c>
      <c r="K46" s="31" t="s">
        <v>29</v>
      </c>
      <c r="L46" s="30" t="str">
        <f>VLOOKUP(H46,PELIGROS!A$2:G$445,4,0)</f>
        <v>Inspecciones planeadas e inspecciones no planeadas, procedimientos de programas de seguridad y salud en el trabajo</v>
      </c>
      <c r="M46" s="30" t="str">
        <f>VLOOKUP(H46,PELIGROS!A$2:G$445,5,0)</f>
        <v>BRIGADAS DE EMERGENCIAS</v>
      </c>
      <c r="N46" s="31">
        <v>2</v>
      </c>
      <c r="O46" s="42">
        <v>1</v>
      </c>
      <c r="P46" s="42">
        <v>100</v>
      </c>
      <c r="Q46" s="42">
        <f t="shared" si="0"/>
        <v>2</v>
      </c>
      <c r="R46" s="42">
        <f t="shared" si="1"/>
        <v>200</v>
      </c>
      <c r="S46" s="30" t="str">
        <f t="shared" si="2"/>
        <v>B-2</v>
      </c>
      <c r="T46" s="43" t="str">
        <f t="shared" si="3"/>
        <v>II</v>
      </c>
      <c r="U46" s="43" t="str">
        <f t="shared" si="4"/>
        <v>No Aceptable o Aceptable Con Control Especifico</v>
      </c>
      <c r="V46" s="103"/>
      <c r="W46" s="30" t="str">
        <f>VLOOKUP(H46,PELIGROS!A$2:G$445,6,0)</f>
        <v>MUERTE</v>
      </c>
      <c r="X46" s="32" t="s">
        <v>29</v>
      </c>
      <c r="Y46" s="32" t="s">
        <v>29</v>
      </c>
      <c r="Z46" s="32" t="s">
        <v>29</v>
      </c>
      <c r="AA46" s="33" t="s">
        <v>1201</v>
      </c>
      <c r="AB46" s="33" t="str">
        <f>VLOOKUP(H46,PELIGROS!A$2:G$445,7,0)</f>
        <v>ENTRENAMIENTO DE LA BRIGADA; DIVULGACIÓN DE PLAN DE EMERGENCIA</v>
      </c>
      <c r="AC46" s="32" t="s">
        <v>1202</v>
      </c>
      <c r="AD46" s="107"/>
    </row>
    <row r="47" spans="1:30" s="46" customFormat="1" ht="179.25" customHeight="1" x14ac:dyDescent="0.25">
      <c r="A47" s="109"/>
      <c r="B47" s="112"/>
      <c r="C47" s="90" t="s">
        <v>1217</v>
      </c>
      <c r="D47" s="90" t="s">
        <v>1218</v>
      </c>
      <c r="E47" s="102" t="s">
        <v>1006</v>
      </c>
      <c r="F47" s="102" t="s">
        <v>1194</v>
      </c>
      <c r="G47" s="26" t="str">
        <f>VLOOKUP(H47,PELIGROS!A$1:G$445,2,0)</f>
        <v>Bacteria</v>
      </c>
      <c r="H47" s="26" t="s">
        <v>96</v>
      </c>
      <c r="I47" s="26" t="str">
        <f t="shared" si="5"/>
        <v>BIOLÓGICO</v>
      </c>
      <c r="J47" s="26" t="str">
        <f>VLOOKUP(H47,PELIGROS!A$2:G$445,3,0)</f>
        <v>Infecciones producidas por Bacterianas</v>
      </c>
      <c r="K47" s="27" t="s">
        <v>29</v>
      </c>
      <c r="L47" s="26" t="str">
        <f>VLOOKUP(H47,PELIGROS!A$2:G$445,4,0)</f>
        <v>Inspecciones planeadas e inspecciones no planeadas, procedimientos de programas de seguridad y salud en el trabajo</v>
      </c>
      <c r="M47" s="26" t="str">
        <f>VLOOKUP(H47,PELIGROS!A$2:G$445,5,0)</f>
        <v>Programa de vacunación, bota pantalón, overol, guantes, tapabocas, mascarillas con filtros</v>
      </c>
      <c r="N47" s="27">
        <v>2</v>
      </c>
      <c r="O47" s="40">
        <v>3</v>
      </c>
      <c r="P47" s="40">
        <v>10</v>
      </c>
      <c r="Q47" s="40">
        <f t="shared" si="0"/>
        <v>6</v>
      </c>
      <c r="R47" s="40">
        <f t="shared" si="1"/>
        <v>60</v>
      </c>
      <c r="S47" s="26" t="str">
        <f t="shared" si="2"/>
        <v>M-6</v>
      </c>
      <c r="T47" s="41" t="str">
        <f t="shared" si="3"/>
        <v>III</v>
      </c>
      <c r="U47" s="41" t="str">
        <f t="shared" si="4"/>
        <v>Mejorable</v>
      </c>
      <c r="V47" s="90">
        <v>8</v>
      </c>
      <c r="W47" s="26" t="str">
        <f>VLOOKUP(H47,PELIGROS!A$2:G$445,6,0)</f>
        <v xml:space="preserve">Enfermedades Infectocontagiosas
</v>
      </c>
      <c r="X47" s="28" t="s">
        <v>29</v>
      </c>
      <c r="Y47" s="28" t="s">
        <v>29</v>
      </c>
      <c r="Z47" s="28" t="s">
        <v>29</v>
      </c>
      <c r="AA47" s="29" t="s">
        <v>29</v>
      </c>
      <c r="AB47" s="29" t="str">
        <f>VLOOKUP(H47,PELIGROS!A$2:G$445,7,0)</f>
        <v xml:space="preserve">Riesgo Biológico, Autocuidado y/o Uso y manejo adecuado de E.P.P.
</v>
      </c>
      <c r="AC47" s="28" t="s">
        <v>1195</v>
      </c>
      <c r="AD47" s="105" t="s">
        <v>1196</v>
      </c>
    </row>
    <row r="48" spans="1:30" s="46" customFormat="1" ht="179.25" customHeight="1" x14ac:dyDescent="0.25">
      <c r="A48" s="109"/>
      <c r="B48" s="112"/>
      <c r="C48" s="90"/>
      <c r="D48" s="90"/>
      <c r="E48" s="102"/>
      <c r="F48" s="102"/>
      <c r="G48" s="26" t="str">
        <f>VLOOKUP(H48,PELIGROS!A$1:G$445,2,0)</f>
        <v>Virus</v>
      </c>
      <c r="H48" s="26" t="s">
        <v>106</v>
      </c>
      <c r="I48" s="26" t="str">
        <f t="shared" si="5"/>
        <v>BIOLÓGICO</v>
      </c>
      <c r="J48" s="26" t="str">
        <f>VLOOKUP(H48,PELIGROS!A$2:G$445,3,0)</f>
        <v>Infecciones Virales</v>
      </c>
      <c r="K48" s="27" t="s">
        <v>29</v>
      </c>
      <c r="L48" s="26" t="str">
        <f>VLOOKUP(H48,PELIGROS!A$2:G$445,4,0)</f>
        <v>Inspecciones planeadas e inspecciones no planeadas, procedimientos de programas de seguridad y salud en el trabajo</v>
      </c>
      <c r="M48" s="26" t="str">
        <f>VLOOKUP(H48,PELIGROS!A$2:G$445,5,0)</f>
        <v>Programa de vacunación, bota pantalón, overol, guantes, tapabocas, mascarillas con filtros</v>
      </c>
      <c r="N48" s="27">
        <v>2</v>
      </c>
      <c r="O48" s="40">
        <v>3</v>
      </c>
      <c r="P48" s="40">
        <v>10</v>
      </c>
      <c r="Q48" s="40">
        <f t="shared" si="0"/>
        <v>6</v>
      </c>
      <c r="R48" s="40">
        <f t="shared" si="1"/>
        <v>60</v>
      </c>
      <c r="S48" s="26" t="str">
        <f t="shared" si="2"/>
        <v>M-6</v>
      </c>
      <c r="T48" s="41" t="str">
        <f t="shared" si="3"/>
        <v>III</v>
      </c>
      <c r="U48" s="41" t="str">
        <f t="shared" si="4"/>
        <v>Mejorable</v>
      </c>
      <c r="V48" s="90"/>
      <c r="W48" s="26" t="str">
        <f>VLOOKUP(H48,PELIGROS!A$2:G$445,6,0)</f>
        <v xml:space="preserve">Enfermedades Infectocontagiosas
</v>
      </c>
      <c r="X48" s="28" t="s">
        <v>29</v>
      </c>
      <c r="Y48" s="28" t="s">
        <v>29</v>
      </c>
      <c r="Z48" s="28" t="s">
        <v>29</v>
      </c>
      <c r="AA48" s="29" t="s">
        <v>29</v>
      </c>
      <c r="AB48" s="29" t="str">
        <f>VLOOKUP(H48,PELIGROS!A$2:G$445,7,0)</f>
        <v xml:space="preserve">Riesgo Biológico, Autocuidado y/o Uso y manejo adecuado de E.P.P.
</v>
      </c>
      <c r="AC48" s="28"/>
      <c r="AD48" s="105"/>
    </row>
    <row r="49" spans="1:30" s="46" customFormat="1" ht="179.25" customHeight="1" x14ac:dyDescent="0.25">
      <c r="A49" s="109"/>
      <c r="B49" s="112"/>
      <c r="C49" s="90"/>
      <c r="D49" s="90"/>
      <c r="E49" s="102"/>
      <c r="F49" s="102"/>
      <c r="G49" s="26" t="str">
        <f>VLOOKUP(H49,PELIGROS!A$1:G$445,2,0)</f>
        <v>AUSENCIA O EXCESO DE LUZ EN UN AMBIENTE</v>
      </c>
      <c r="H49" s="26" t="s">
        <v>139</v>
      </c>
      <c r="I49" s="26" t="str">
        <f t="shared" si="5"/>
        <v>FÍSICO</v>
      </c>
      <c r="J49" s="26" t="str">
        <f>VLOOKUP(H49,PELIGROS!A$2:G$445,3,0)</f>
        <v>DISMINUCIÓN AGUDEZA VISUAL, CANSANCIO VISUAL</v>
      </c>
      <c r="K49" s="27" t="s">
        <v>29</v>
      </c>
      <c r="L49" s="26" t="str">
        <f>VLOOKUP(H49,PELIGROS!A$2:G$445,4,0)</f>
        <v>Inspecciones planeadas e inspecciones no planeadas, procedimientos de programas de seguridad y salud en el trabajo</v>
      </c>
      <c r="M49" s="26" t="str">
        <f>VLOOKUP(H49,PELIGROS!A$2:G$445,5,0)</f>
        <v>N/A</v>
      </c>
      <c r="N49" s="27">
        <v>2</v>
      </c>
      <c r="O49" s="40">
        <v>2</v>
      </c>
      <c r="P49" s="40">
        <v>10</v>
      </c>
      <c r="Q49" s="40">
        <f t="shared" si="0"/>
        <v>4</v>
      </c>
      <c r="R49" s="40">
        <f t="shared" si="1"/>
        <v>40</v>
      </c>
      <c r="S49" s="26" t="str">
        <f t="shared" si="2"/>
        <v>B-4</v>
      </c>
      <c r="T49" s="41" t="str">
        <f t="shared" si="3"/>
        <v>III</v>
      </c>
      <c r="U49" s="41" t="str">
        <f t="shared" si="4"/>
        <v>Mejorable</v>
      </c>
      <c r="V49" s="90"/>
      <c r="W49" s="26" t="str">
        <f>VLOOKUP(H49,PELIGROS!A$2:G$445,6,0)</f>
        <v>DISMINUCIÓN AGUDEZA VISUAL</v>
      </c>
      <c r="X49" s="28" t="s">
        <v>29</v>
      </c>
      <c r="Y49" s="28" t="s">
        <v>29</v>
      </c>
      <c r="Z49" s="28" t="s">
        <v>29</v>
      </c>
      <c r="AA49" s="29" t="s">
        <v>29</v>
      </c>
      <c r="AB49" s="29" t="str">
        <f>VLOOKUP(H49,PELIGROS!A$2:G$445,7,0)</f>
        <v>N/A</v>
      </c>
      <c r="AC49" s="28" t="s">
        <v>1208</v>
      </c>
      <c r="AD49" s="105"/>
    </row>
    <row r="50" spans="1:30" s="46" customFormat="1" ht="179.25" customHeight="1" x14ac:dyDescent="0.25">
      <c r="A50" s="109"/>
      <c r="B50" s="112"/>
      <c r="C50" s="90"/>
      <c r="D50" s="90"/>
      <c r="E50" s="102"/>
      <c r="F50" s="102"/>
      <c r="G50" s="26" t="str">
        <f>VLOOKUP(H50,PELIGROS!A$1:G$445,2,0)</f>
        <v>INFRAROJA, ULTRAVIOLETA, VISIBLE, RADIOFRECUENCIA, MICROONDAS, LASER</v>
      </c>
      <c r="H50" s="26" t="s">
        <v>60</v>
      </c>
      <c r="I50" s="26" t="str">
        <f t="shared" si="5"/>
        <v>FÍSICO</v>
      </c>
      <c r="J50" s="26" t="str">
        <f>VLOOKUP(H50,PELIGROS!A$2:G$445,3,0)</f>
        <v>CÁNCER, LESIONES DÉRMICAS Y OCULARES</v>
      </c>
      <c r="K50" s="27" t="s">
        <v>29</v>
      </c>
      <c r="L50" s="26" t="str">
        <f>VLOOKUP(H50,PELIGROS!A$2:G$445,4,0)</f>
        <v>Inspecciones planeadas e inspecciones no planeadas, procedimientos de programas de seguridad y salud en el trabajo</v>
      </c>
      <c r="M50" s="26" t="str">
        <f>VLOOKUP(H50,PELIGROS!A$2:G$445,5,0)</f>
        <v>PROGRAMA BLOQUEADOR SOLAR</v>
      </c>
      <c r="N50" s="27">
        <v>2</v>
      </c>
      <c r="O50" s="40">
        <v>1</v>
      </c>
      <c r="P50" s="40">
        <v>60</v>
      </c>
      <c r="Q50" s="40">
        <f t="shared" si="0"/>
        <v>2</v>
      </c>
      <c r="R50" s="40">
        <f t="shared" si="1"/>
        <v>120</v>
      </c>
      <c r="S50" s="26" t="str">
        <f t="shared" si="2"/>
        <v>B-2</v>
      </c>
      <c r="T50" s="41" t="str">
        <f t="shared" si="3"/>
        <v>III</v>
      </c>
      <c r="U50" s="41" t="str">
        <f t="shared" si="4"/>
        <v>Mejorable</v>
      </c>
      <c r="V50" s="90"/>
      <c r="W50" s="26" t="str">
        <f>VLOOKUP(H50,PELIGROS!A$2:G$445,6,0)</f>
        <v>CÁNCER</v>
      </c>
      <c r="X50" s="28" t="s">
        <v>29</v>
      </c>
      <c r="Y50" s="28" t="s">
        <v>29</v>
      </c>
      <c r="Z50" s="28" t="s">
        <v>29</v>
      </c>
      <c r="AA50" s="29" t="s">
        <v>29</v>
      </c>
      <c r="AB50" s="29" t="str">
        <f>VLOOKUP(H50,PELIGROS!A$2:G$445,7,0)</f>
        <v>N/A</v>
      </c>
      <c r="AC50" s="28" t="s">
        <v>1209</v>
      </c>
      <c r="AD50" s="105"/>
    </row>
    <row r="51" spans="1:30" s="46" customFormat="1" ht="179.25" customHeight="1" x14ac:dyDescent="0.25">
      <c r="A51" s="109"/>
      <c r="B51" s="112"/>
      <c r="C51" s="90"/>
      <c r="D51" s="90"/>
      <c r="E51" s="102"/>
      <c r="F51" s="102"/>
      <c r="G51" s="26" t="str">
        <f>VLOOKUP(H51,PELIGROS!A$1:G$445,2,0)</f>
        <v>MAQUINARIA O EQUIPO</v>
      </c>
      <c r="H51" s="26" t="s">
        <v>148</v>
      </c>
      <c r="I51" s="26" t="str">
        <f t="shared" si="5"/>
        <v>FÍSICO</v>
      </c>
      <c r="J51" s="26" t="str">
        <f>VLOOKUP(H51,PELIGROS!A$2:G$445,3,0)</f>
        <v>SORDERA, ESTRÉS, HIPOACUSIA, CEFALA,IRRITABILIDAD</v>
      </c>
      <c r="K51" s="27" t="s">
        <v>29</v>
      </c>
      <c r="L51" s="26" t="str">
        <f>VLOOKUP(H51,PELIGROS!A$2:G$445,4,0)</f>
        <v>Inspecciones planeadas e inspecciones no planeadas, procedimientos de programas de seguridad y salud en el trabajo</v>
      </c>
      <c r="M51" s="26" t="str">
        <f>VLOOKUP(H51,PELIGROS!A$2:G$445,5,0)</f>
        <v>PVE RUIDO</v>
      </c>
      <c r="N51" s="27">
        <v>2</v>
      </c>
      <c r="O51" s="40">
        <v>2</v>
      </c>
      <c r="P51" s="40">
        <v>60</v>
      </c>
      <c r="Q51" s="40">
        <f t="shared" si="0"/>
        <v>4</v>
      </c>
      <c r="R51" s="40">
        <f t="shared" si="1"/>
        <v>240</v>
      </c>
      <c r="S51" s="26" t="str">
        <f t="shared" si="2"/>
        <v>B-4</v>
      </c>
      <c r="T51" s="41" t="str">
        <f t="shared" si="3"/>
        <v>II</v>
      </c>
      <c r="U51" s="41" t="str">
        <f t="shared" si="4"/>
        <v>No Aceptable o Aceptable Con Control Especifico</v>
      </c>
      <c r="V51" s="90"/>
      <c r="W51" s="26" t="str">
        <f>VLOOKUP(H51,PELIGROS!A$2:G$445,6,0)</f>
        <v>SORDERA</v>
      </c>
      <c r="X51" s="28" t="s">
        <v>29</v>
      </c>
      <c r="Y51" s="28" t="s">
        <v>29</v>
      </c>
      <c r="Z51" s="28" t="s">
        <v>29</v>
      </c>
      <c r="AA51" s="29" t="s">
        <v>29</v>
      </c>
      <c r="AB51" s="29" t="str">
        <f>VLOOKUP(H51,PELIGROS!A$2:G$445,7,0)</f>
        <v>USO DE EPP</v>
      </c>
      <c r="AC51" s="28" t="s">
        <v>1197</v>
      </c>
      <c r="AD51" s="105"/>
    </row>
    <row r="52" spans="1:30" s="46" customFormat="1" ht="179.25" customHeight="1" x14ac:dyDescent="0.25">
      <c r="A52" s="109"/>
      <c r="B52" s="112"/>
      <c r="C52" s="90"/>
      <c r="D52" s="90"/>
      <c r="E52" s="102"/>
      <c r="F52" s="102"/>
      <c r="G52" s="26" t="str">
        <f>VLOOKUP(H52,PELIGROS!A$1:G$445,2,0)</f>
        <v>GASES Y VAPORES</v>
      </c>
      <c r="H52" s="26" t="s">
        <v>1105</v>
      </c>
      <c r="I52" s="26" t="str">
        <f t="shared" si="5"/>
        <v>QUÍMICO</v>
      </c>
      <c r="J52" s="26" t="str">
        <f>VLOOKUP(H52,PELIGROS!A$2:G$445,3,0)</f>
        <v xml:space="preserve"> LESIONES EN LA PIEL, IRRITACIÓN EN VÍAS  RESPIRATORIAS, MUERTE</v>
      </c>
      <c r="K52" s="27" t="s">
        <v>29</v>
      </c>
      <c r="L52" s="26" t="str">
        <f>VLOOKUP(H52,PELIGROS!A$2:G$445,4,0)</f>
        <v>Inspecciones planeadas e inspecciones no planeadas, procedimientos de programas de seguridad y salud en el trabajo</v>
      </c>
      <c r="M52" s="26" t="str">
        <f>VLOOKUP(H52,PELIGROS!A$2:G$445,5,0)</f>
        <v>EPP TAPABOCAS, CARETAS CON FILTROS</v>
      </c>
      <c r="N52" s="27">
        <v>2</v>
      </c>
      <c r="O52" s="40">
        <v>2</v>
      </c>
      <c r="P52" s="40">
        <v>25</v>
      </c>
      <c r="Q52" s="40">
        <f t="shared" si="0"/>
        <v>4</v>
      </c>
      <c r="R52" s="40">
        <f t="shared" si="1"/>
        <v>100</v>
      </c>
      <c r="S52" s="26" t="str">
        <f t="shared" si="2"/>
        <v>B-4</v>
      </c>
      <c r="T52" s="41" t="str">
        <f t="shared" si="3"/>
        <v>III</v>
      </c>
      <c r="U52" s="41" t="str">
        <f t="shared" si="4"/>
        <v>Mejorable</v>
      </c>
      <c r="V52" s="90"/>
      <c r="W52" s="26" t="str">
        <f>VLOOKUP(H52,PELIGROS!A$2:G$445,6,0)</f>
        <v xml:space="preserve"> MUERTE</v>
      </c>
      <c r="X52" s="28" t="s">
        <v>29</v>
      </c>
      <c r="Y52" s="28" t="s">
        <v>29</v>
      </c>
      <c r="Z52" s="28" t="s">
        <v>29</v>
      </c>
      <c r="AA52" s="29" t="s">
        <v>29</v>
      </c>
      <c r="AB52" s="29" t="str">
        <f>VLOOKUP(H52,PELIGROS!A$2:G$445,7,0)</f>
        <v>USO Y MANEJO ADECUADO DE E.P.P.</v>
      </c>
      <c r="AC52" s="28" t="s">
        <v>1210</v>
      </c>
      <c r="AD52" s="105"/>
    </row>
    <row r="53" spans="1:30" s="46" customFormat="1" ht="179.25" customHeight="1" x14ac:dyDescent="0.25">
      <c r="A53" s="109"/>
      <c r="B53" s="112"/>
      <c r="C53" s="90"/>
      <c r="D53" s="90"/>
      <c r="E53" s="102"/>
      <c r="F53" s="102"/>
      <c r="G53" s="26" t="str">
        <f>VLOOKUP(H53,PELIGROS!A$1:G$445,2,0)</f>
        <v xml:space="preserve">HUMOS </v>
      </c>
      <c r="H53" s="26" t="s">
        <v>240</v>
      </c>
      <c r="I53" s="26" t="str">
        <f t="shared" si="5"/>
        <v>QUÍMICO</v>
      </c>
      <c r="J53" s="26" t="str">
        <f>VLOOKUP(H53,PELIGROS!A$2:G$445,3,0)</f>
        <v xml:space="preserve">ASMA,GRIPA, NEUMOCONIOSIS, CÁNCER </v>
      </c>
      <c r="K53" s="27" t="s">
        <v>29</v>
      </c>
      <c r="L53" s="26" t="str">
        <f>VLOOKUP(H53,PELIGROS!A$2:G$445,4,0)</f>
        <v>Inspecciones planeadas e inspecciones no planeadas, procedimientos de programas de seguridad y salud en el trabajo</v>
      </c>
      <c r="M53" s="26" t="str">
        <f>VLOOKUP(H53,PELIGROS!A$2:G$445,5,0)</f>
        <v xml:space="preserve">EPP TAPABOCAS, CARETAS CON FILTROS </v>
      </c>
      <c r="N53" s="27">
        <v>2</v>
      </c>
      <c r="O53" s="40">
        <v>2</v>
      </c>
      <c r="P53" s="40">
        <v>60</v>
      </c>
      <c r="Q53" s="40">
        <f t="shared" si="0"/>
        <v>4</v>
      </c>
      <c r="R53" s="40">
        <f t="shared" si="1"/>
        <v>240</v>
      </c>
      <c r="S53" s="26" t="str">
        <f t="shared" si="2"/>
        <v>B-4</v>
      </c>
      <c r="T53" s="41" t="str">
        <f t="shared" si="3"/>
        <v>II</v>
      </c>
      <c r="U53" s="41" t="str">
        <f t="shared" si="4"/>
        <v>No Aceptable o Aceptable Con Control Especifico</v>
      </c>
      <c r="V53" s="90"/>
      <c r="W53" s="26" t="str">
        <f>VLOOKUP(H53,PELIGROS!A$2:G$445,6,0)</f>
        <v>NEUMOCONIOSIS</v>
      </c>
      <c r="X53" s="28" t="s">
        <v>29</v>
      </c>
      <c r="Y53" s="28" t="s">
        <v>29</v>
      </c>
      <c r="Z53" s="28" t="s">
        <v>29</v>
      </c>
      <c r="AA53" s="29" t="s">
        <v>29</v>
      </c>
      <c r="AB53" s="29" t="str">
        <f>VLOOKUP(H53,PELIGROS!A$2:G$445,7,0)</f>
        <v>USO Y MANEJO ADECUADO DE E.P.P.</v>
      </c>
      <c r="AC53" s="28" t="s">
        <v>1211</v>
      </c>
      <c r="AD53" s="105"/>
    </row>
    <row r="54" spans="1:30" s="46" customFormat="1" ht="179.25" customHeight="1" x14ac:dyDescent="0.25">
      <c r="A54" s="109"/>
      <c r="B54" s="112"/>
      <c r="C54" s="90"/>
      <c r="D54" s="90"/>
      <c r="E54" s="102"/>
      <c r="F54" s="102"/>
      <c r="G54" s="26" t="str">
        <f>VLOOKUP(H54,PELIGROS!A$1:G$445,2,0)</f>
        <v>CONCENTRACIÓN EN ACTIVIDADES DE ALTO DESEMPEÑO MENTAL</v>
      </c>
      <c r="H54" s="26" t="s">
        <v>65</v>
      </c>
      <c r="I54" s="26" t="str">
        <f t="shared" si="5"/>
        <v>PSICOSOCIAL</v>
      </c>
      <c r="J54" s="26" t="str">
        <f>VLOOKUP(H54,PELIGROS!A$2:G$445,3,0)</f>
        <v>ESTRÉS, CEFALEA, IRRITABILIDAD</v>
      </c>
      <c r="K54" s="27" t="s">
        <v>29</v>
      </c>
      <c r="L54" s="26" t="str">
        <f>VLOOKUP(H54,PELIGROS!A$2:G$445,4,0)</f>
        <v>N/A</v>
      </c>
      <c r="M54" s="26" t="str">
        <f>VLOOKUP(H54,PELIGROS!A$2:G$445,5,0)</f>
        <v>PVE PSICOSOCIAL</v>
      </c>
      <c r="N54" s="27">
        <v>2</v>
      </c>
      <c r="O54" s="40">
        <v>3</v>
      </c>
      <c r="P54" s="40">
        <v>10</v>
      </c>
      <c r="Q54" s="40">
        <f t="shared" si="0"/>
        <v>6</v>
      </c>
      <c r="R54" s="40">
        <f t="shared" si="1"/>
        <v>60</v>
      </c>
      <c r="S54" s="26" t="str">
        <f t="shared" si="2"/>
        <v>M-6</v>
      </c>
      <c r="T54" s="41" t="str">
        <f t="shared" si="3"/>
        <v>III</v>
      </c>
      <c r="U54" s="41" t="str">
        <f t="shared" si="4"/>
        <v>Mejorable</v>
      </c>
      <c r="V54" s="90"/>
      <c r="W54" s="26" t="str">
        <f>VLOOKUP(H54,PELIGROS!A$2:G$445,6,0)</f>
        <v>ESTRÉS</v>
      </c>
      <c r="X54" s="28" t="s">
        <v>29</v>
      </c>
      <c r="Y54" s="28" t="s">
        <v>29</v>
      </c>
      <c r="Z54" s="28" t="s">
        <v>29</v>
      </c>
      <c r="AA54" s="29" t="s">
        <v>29</v>
      </c>
      <c r="AB54" s="29" t="str">
        <f>VLOOKUP(H54,PELIGROS!A$2:G$445,7,0)</f>
        <v>N/A</v>
      </c>
      <c r="AC54" s="28" t="s">
        <v>1198</v>
      </c>
      <c r="AD54" s="105"/>
    </row>
    <row r="55" spans="1:30" s="46" customFormat="1" ht="179.25" customHeight="1" x14ac:dyDescent="0.25">
      <c r="A55" s="109"/>
      <c r="B55" s="112"/>
      <c r="C55" s="90"/>
      <c r="D55" s="90"/>
      <c r="E55" s="102"/>
      <c r="F55" s="102"/>
      <c r="G55" s="26" t="str">
        <f>VLOOKUP(H55,PELIGROS!A$1:G$445,2,0)</f>
        <v>NATURALEZA DE LA TAREA</v>
      </c>
      <c r="H55" s="26" t="s">
        <v>69</v>
      </c>
      <c r="I55" s="26" t="str">
        <f t="shared" si="5"/>
        <v>PSICOSOCIAL</v>
      </c>
      <c r="J55" s="26" t="str">
        <f>VLOOKUP(H55,PELIGROS!A$2:G$445,3,0)</f>
        <v>ESTRÉS,  TRANSTORNOS DEL SUEÑO</v>
      </c>
      <c r="K55" s="27" t="s">
        <v>29</v>
      </c>
      <c r="L55" s="26" t="str">
        <f>VLOOKUP(H55,PELIGROS!A$2:G$445,4,0)</f>
        <v>N/A</v>
      </c>
      <c r="M55" s="26" t="str">
        <f>VLOOKUP(H55,PELIGROS!A$2:G$445,5,0)</f>
        <v>PVE PSICOSOCIAL</v>
      </c>
      <c r="N55" s="27">
        <v>2</v>
      </c>
      <c r="O55" s="40">
        <v>3</v>
      </c>
      <c r="P55" s="40">
        <v>10</v>
      </c>
      <c r="Q55" s="40">
        <f t="shared" si="0"/>
        <v>6</v>
      </c>
      <c r="R55" s="40">
        <f t="shared" si="1"/>
        <v>60</v>
      </c>
      <c r="S55" s="26" t="str">
        <f t="shared" si="2"/>
        <v>M-6</v>
      </c>
      <c r="T55" s="41" t="str">
        <f t="shared" si="3"/>
        <v>III</v>
      </c>
      <c r="U55" s="41" t="str">
        <f t="shared" si="4"/>
        <v>Mejorable</v>
      </c>
      <c r="V55" s="90"/>
      <c r="W55" s="26" t="str">
        <f>VLOOKUP(H55,PELIGROS!A$2:G$445,6,0)</f>
        <v>ESTRÉS</v>
      </c>
      <c r="X55" s="28" t="s">
        <v>29</v>
      </c>
      <c r="Y55" s="28" t="s">
        <v>29</v>
      </c>
      <c r="Z55" s="28" t="s">
        <v>29</v>
      </c>
      <c r="AA55" s="29" t="s">
        <v>29</v>
      </c>
      <c r="AB55" s="29" t="str">
        <f>VLOOKUP(H55,PELIGROS!A$2:G$445,7,0)</f>
        <v>N/A</v>
      </c>
      <c r="AC55" s="28"/>
      <c r="AD55" s="105"/>
    </row>
    <row r="56" spans="1:30" s="46" customFormat="1" ht="179.25" customHeight="1" x14ac:dyDescent="0.25">
      <c r="A56" s="109"/>
      <c r="B56" s="112"/>
      <c r="C56" s="90"/>
      <c r="D56" s="90"/>
      <c r="E56" s="102"/>
      <c r="F56" s="102"/>
      <c r="G56" s="26" t="str">
        <f>VLOOKUP(H56,PELIGROS!A$1:G$445,2,0)</f>
        <v>Forzadas, Prolongadas</v>
      </c>
      <c r="H56" s="26" t="s">
        <v>37</v>
      </c>
      <c r="I56" s="26" t="str">
        <f t="shared" si="5"/>
        <v>BIOMECÁNICO</v>
      </c>
      <c r="J56" s="26" t="str">
        <f>VLOOKUP(H56,PELIGROS!A$2:G$445,3,0)</f>
        <v xml:space="preserve">Lesiones osteomusculares, lesiones osteoarticulares
</v>
      </c>
      <c r="K56" s="27" t="s">
        <v>29</v>
      </c>
      <c r="L56" s="26" t="str">
        <f>VLOOKUP(H56,PELIGROS!A$2:G$445,4,0)</f>
        <v>Inspecciones planeadas e inspecciones no planeadas, procedimientos de programas de seguridad y salud en el trabajo</v>
      </c>
      <c r="M56" s="26" t="str">
        <f>VLOOKUP(H56,PELIGROS!A$2:G$445,5,0)</f>
        <v>PVE Biomecánico, programa pausas activas, exámenes periódicos, recomendaciones, control de posturas</v>
      </c>
      <c r="N56" s="27">
        <v>2</v>
      </c>
      <c r="O56" s="40">
        <v>3</v>
      </c>
      <c r="P56" s="40">
        <v>25</v>
      </c>
      <c r="Q56" s="40">
        <f t="shared" si="0"/>
        <v>6</v>
      </c>
      <c r="R56" s="40">
        <f t="shared" si="1"/>
        <v>150</v>
      </c>
      <c r="S56" s="26" t="str">
        <f t="shared" si="2"/>
        <v>M-6</v>
      </c>
      <c r="T56" s="41" t="str">
        <f t="shared" si="3"/>
        <v>II</v>
      </c>
      <c r="U56" s="41" t="str">
        <f t="shared" si="4"/>
        <v>No Aceptable o Aceptable Con Control Especifico</v>
      </c>
      <c r="V56" s="90"/>
      <c r="W56" s="26" t="str">
        <f>VLOOKUP(H56,PELIGROS!A$2:G$445,6,0)</f>
        <v>Enfermedades Osteomusculares</v>
      </c>
      <c r="X56" s="28" t="s">
        <v>29</v>
      </c>
      <c r="Y56" s="28" t="s">
        <v>29</v>
      </c>
      <c r="Z56" s="28" t="s">
        <v>29</v>
      </c>
      <c r="AA56" s="29" t="s">
        <v>29</v>
      </c>
      <c r="AB56" s="29" t="str">
        <f>VLOOKUP(H56,PELIGROS!A$2:G$445,7,0)</f>
        <v>Prevención en lesiones osteomusculares, líderes de pausas activas</v>
      </c>
      <c r="AC56" s="28" t="s">
        <v>1212</v>
      </c>
      <c r="AD56" s="105"/>
    </row>
    <row r="57" spans="1:30" s="46" customFormat="1" ht="179.25" customHeight="1" x14ac:dyDescent="0.25">
      <c r="A57" s="109"/>
      <c r="B57" s="112"/>
      <c r="C57" s="90"/>
      <c r="D57" s="90"/>
      <c r="E57" s="102"/>
      <c r="F57" s="102"/>
      <c r="G57" s="26" t="str">
        <f>VLOOKUP(H57,PELIGROS!A$1:G$445,2,0)</f>
        <v>Atropellamiento, Envestir</v>
      </c>
      <c r="H57" s="26" t="s">
        <v>1071</v>
      </c>
      <c r="I57" s="26" t="str">
        <f t="shared" si="5"/>
        <v>CONDICIONES DE SEGURIDAD</v>
      </c>
      <c r="J57" s="26" t="str">
        <f>VLOOKUP(H57,PELIGROS!A$2:G$445,3,0)</f>
        <v>Lesiones, pérdidas materiales, muerte</v>
      </c>
      <c r="K57" s="27" t="s">
        <v>29</v>
      </c>
      <c r="L57" s="26" t="str">
        <f>VLOOKUP(H57,PELIGROS!A$2:G$445,4,0)</f>
        <v>Inspecciones planeadas e inspecciones no planeadas, procedimientos de programas de seguridad y salud en el trabajo</v>
      </c>
      <c r="M57" s="26" t="str">
        <f>VLOOKUP(H57,PELIGROS!A$2:G$445,5,0)</f>
        <v>Programa de seguridad vial, señalización</v>
      </c>
      <c r="N57" s="27">
        <v>2</v>
      </c>
      <c r="O57" s="40">
        <v>3</v>
      </c>
      <c r="P57" s="40">
        <v>60</v>
      </c>
      <c r="Q57" s="40">
        <f t="shared" ref="Q57:Q98" si="6">N57*O57</f>
        <v>6</v>
      </c>
      <c r="R57" s="40">
        <f t="shared" ref="R57:R98" si="7">P57*Q57</f>
        <v>360</v>
      </c>
      <c r="S57" s="26" t="str">
        <f t="shared" ref="S57:S98" si="8">IF(Q57=40,"MA-40",IF(Q57=30,"MA-30",IF(Q57=20,"A-20",IF(Q57=10,"A-10",IF(Q57=24,"MA-24",IF(Q57=18,"A-18",IF(Q57=12,"A-12",IF(Q57=6,"M-6",IF(Q57=8,"M-8",IF(Q57=6,"M-6",IF(Q57=4,"B-4",IF(Q57=2,"B-2",))))))))))))</f>
        <v>M-6</v>
      </c>
      <c r="T57" s="41" t="str">
        <f t="shared" ref="T57:T98" si="9">IF(R57&lt;=20,"IV",IF(R57&lt;=120,"III",IF(R57&lt;=500,"II",IF(R57&lt;=4000,"I"))))</f>
        <v>II</v>
      </c>
      <c r="U57" s="41" t="str">
        <f t="shared" ref="U57:U98" si="10">IF(T57=0,"",IF(T57="IV","Aceptable",IF(T57="III","Mejorable",IF(T57="II","No Aceptable o Aceptable Con Control Especifico",IF(T57="I","No Aceptable","")))))</f>
        <v>No Aceptable o Aceptable Con Control Especifico</v>
      </c>
      <c r="V57" s="90"/>
      <c r="W57" s="26" t="str">
        <f>VLOOKUP(H57,PELIGROS!A$2:G$445,6,0)</f>
        <v>Muerte</v>
      </c>
      <c r="X57" s="28" t="s">
        <v>29</v>
      </c>
      <c r="Y57" s="28" t="s">
        <v>29</v>
      </c>
      <c r="Z57" s="28" t="s">
        <v>29</v>
      </c>
      <c r="AA57" s="29" t="s">
        <v>29</v>
      </c>
      <c r="AB57" s="29" t="str">
        <f>VLOOKUP(H57,PELIGROS!A$2:G$445,7,0)</f>
        <v>Seguridad vial y manejo defensivo, aseguramiento de áreas de trabajo</v>
      </c>
      <c r="AC57" s="28" t="s">
        <v>1199</v>
      </c>
      <c r="AD57" s="105"/>
    </row>
    <row r="58" spans="1:30" s="46" customFormat="1" ht="179.25" customHeight="1" x14ac:dyDescent="0.25">
      <c r="A58" s="109"/>
      <c r="B58" s="112"/>
      <c r="C58" s="90"/>
      <c r="D58" s="90"/>
      <c r="E58" s="102"/>
      <c r="F58" s="102"/>
      <c r="G58" s="26" t="str">
        <f>VLOOKUP(H58,PELIGROS!A$1:G$445,2,0)</f>
        <v>Inadecuadas conexiones eléctricas-saturación en tomas de energía</v>
      </c>
      <c r="H58" s="26" t="s">
        <v>547</v>
      </c>
      <c r="I58" s="26" t="str">
        <f t="shared" ref="I58:I98" si="11">IF(H58="FLUIDOS","BIOLÓGICO",IF(H58="MORDEDURAS","BIOLÓGICO",IF(H58="PARÁSITOS","BIOLÓGICO",IF(H58="BACTERIAS","BIOLÓGICO",IF(H58="BACTERIAS (OFICINAS)","BIOLÓGICO",IF(H58="HONGOS","BIOLÓGICO",IF(H58="VIRUS","BIOLÓGICO",IF(H58="VIRUS (OFICINAS)","BIOLÓGICO",IF(H58="ESFUERZO VOCAL","FÍSICO",IF(H58="ILUMINACIÓN","FÍSICO",IF(H58="ILUMINACIÓN (2)","FÍSICO",IF(H58="ILUMINACIÓN (3)","FÍSICO",IF(H58="RADIACIÓN IONIZANTE","FÍSICO",IF(H58="RADIACIÓN NO IONIZANTE","FÍSICO",IF(H58="RUIDO","FÍSICO",IF(H58="TEMPERATURAS EXTREMAS CALOR","FÍSICO",IF(H58="TEMPERATURAS EXTREMAS FRÍO","FÍSICO",IF(H58="VIBRACIONES","FÍSICO",IF(H58="ALMACENAMIENTO DE PRODUCTOS QUÍMICOS","QUÍMICO",IF(H58="GASES Y VAPORES DETECTABLES ORGANOLÉPTICAMENTE","QUÍMICO",IF(H58="GASES Y VAPORES NO DETECTABLES ORGANOLÉPTICAMENTE","QUÍMICO",IF(H58="HUMOS","QUÍMICO",IF(H58="LÍQUIDOS","QUÍMICO",IF(H58="MATERIAL PARTICULADO","QUÍMICO",IF(H58="POLVOS INORGÁNICOS","QUÍMICO",IF(H58="ALTA CONCENTRACIÓN","PSICOSOCIAL",IF(H58="ATENCIÓN AL PÚBLICO","PSICOSOCIAL",IF(H58="CARGA DE TRABAJO","PSICOSOCIAL",IF(H58="ORGANIZACIÓN","PSICOSOCIAL",IF(H58="JORNADAS EXTRAS","PSICOSOCIAL",IF(H58="MONOTONÍA","PSICOSOCIAL",IF(H58="POSTURA","BIOMECÁNICO",IF(H58="MOVIMIENTO REPETITIVO","BIOMECÁNICO",IF(H58="MOVIMIENTOS REPETITIVO (OFICINAS)","BIOMECÁNICO",IF(H58="SOBRECARGAS","BIOMECÁNICO",IF(H58="ACCIDENTE DE TRÁNSITO","CONDICIONES DE SEGURIDAD",IF(H58="ELÉCTRICO","CONDICIONES DE SEGURIDAD",IF(H58="ESPACIO CONFINADO","CONDICIONES DE SEGURIDAD",IF(H58="EXCAVACIONES","CONDICIONES DE SEGURIDAD",IF(H58="INCENDIO","CONDICIONES DE SEGURIDAD",IF(H58="IZAJE CON PUENTE GRÚA","CONDICIONES DE SEGURIDAD",IF(H58="IZAJE DE PERSONAS","CONDICIONES DE SEGURIDAD",IF(H58="IZAJE DE CARGAS","CONDICIONES DE SEGURIDAD",IF(H58="IZAJE DE MAQUINARIA Y EQUIPO","CONDICIONES DE SEGURIDAD",IF(H58="LOCATIVO","CONDICIONES DE SEGURIDAD",IF(H58="LOCATIVO (1)","CONDICIONES DE SEGURIDAD",IF(H58="LOCATIVO (2)","CONDICIONES DE SEGURIDAD",IF(H58="RIESGO MECÁNICO HERRAMIENTAS","CONDICIONES DE SEGURIDAD",IF(H58="RIESGO MECÁNICO MAQUINARIA","CONDICIONES DE SEGURIDAD",IF(H58="RIESGO PÚBLICO","CONDICIONES DE SEGURIDAD",IF(H58="SOLDADURA","CONDICIONES DE SEGURIDAD",IF(H58="TECNOLÓGICO","CONDICIONES DE SEGURIDAD",IF(H58="TRABAJO EN ALTURAS","CONDICIONES DE SEGURIDAD",IF(H58="DERRUMBES","FENÓMENOS NATURALES",IF(H58="GRANIZADAS","FENÓMENOS NATURALES",IF(H58="HELADAS","FENÓMENOS NATURALES",IF(H58="INCENDIOS","FENÓMENOS NATURALES",IF(H58="INUNDACIONES","FENÓMENOS NATURALES",IF(H58="LLUVIAS","FENÓMENOS NATURALES",IF(H58="SISMOS","FENÓMENOS NATURALES",IF(H58="TERREMOTOS","FENÓMENOS NATURALES",IF(H58="VENDAVALES","FENÓMENOS NATURALES","OTRO"))))))))))))))))))))))))))))))))))))))))))))))))))))))))))))))</f>
        <v>CONDICIONES DE SEGURIDAD</v>
      </c>
      <c r="J58" s="26" t="str">
        <f>VLOOKUP(H58,PELIGROS!A$2:G$445,3,0)</f>
        <v>Quemaduras, electrocución, muerte</v>
      </c>
      <c r="K58" s="27" t="s">
        <v>29</v>
      </c>
      <c r="L58" s="26" t="str">
        <f>VLOOKUP(H58,PELIGROS!A$2:G$445,4,0)</f>
        <v>Inspecciones planeadas e inspecciones no planeadas, procedimientos de programas de seguridad y salud en el trabajo</v>
      </c>
      <c r="M58" s="26" t="str">
        <f>VLOOKUP(H58,PELIGROS!A$2:G$445,5,0)</f>
        <v>E.P.P. Bota dieléctrica, Casco dieléctrico</v>
      </c>
      <c r="N58" s="27">
        <v>2</v>
      </c>
      <c r="O58" s="40">
        <v>2</v>
      </c>
      <c r="P58" s="40">
        <v>100</v>
      </c>
      <c r="Q58" s="40">
        <f t="shared" si="6"/>
        <v>4</v>
      </c>
      <c r="R58" s="40">
        <f t="shared" si="7"/>
        <v>400</v>
      </c>
      <c r="S58" s="26" t="str">
        <f t="shared" si="8"/>
        <v>B-4</v>
      </c>
      <c r="T58" s="41" t="str">
        <f t="shared" si="9"/>
        <v>II</v>
      </c>
      <c r="U58" s="41" t="str">
        <f t="shared" si="10"/>
        <v>No Aceptable o Aceptable Con Control Especifico</v>
      </c>
      <c r="V58" s="90"/>
      <c r="W58" s="26" t="str">
        <f>VLOOKUP(H58,PELIGROS!A$2:G$445,6,0)</f>
        <v>Muerte</v>
      </c>
      <c r="X58" s="28" t="s">
        <v>29</v>
      </c>
      <c r="Y58" s="28" t="s">
        <v>29</v>
      </c>
      <c r="Z58" s="28" t="s">
        <v>29</v>
      </c>
      <c r="AA58" s="29" t="s">
        <v>29</v>
      </c>
      <c r="AB58" s="29" t="str">
        <f>VLOOKUP(H58,PELIGROS!A$2:G$445,7,0)</f>
        <v>Uso y manejo adecuado de E.P.P., actos y condiciones inseguras</v>
      </c>
      <c r="AC58" s="28" t="s">
        <v>1213</v>
      </c>
      <c r="AD58" s="105"/>
    </row>
    <row r="59" spans="1:30" s="46" customFormat="1" ht="179.25" customHeight="1" x14ac:dyDescent="0.25">
      <c r="A59" s="109"/>
      <c r="B59" s="112"/>
      <c r="C59" s="90"/>
      <c r="D59" s="90"/>
      <c r="E59" s="102"/>
      <c r="F59" s="102"/>
      <c r="G59" s="26" t="str">
        <f>VLOOKUP(H59,PELIGROS!A$1:G$445,2,0)</f>
        <v>Maquinaria y equipo</v>
      </c>
      <c r="H59" s="26" t="s">
        <v>583</v>
      </c>
      <c r="I59" s="26" t="str">
        <f t="shared" si="11"/>
        <v>CONDICIONES DE SEGURIDAD</v>
      </c>
      <c r="J59" s="26" t="str">
        <f>VLOOKUP(H59,PELIGROS!A$2:G$445,3,0)</f>
        <v>Atrapamiento, amputación, aplastamiento, fractura, muerte</v>
      </c>
      <c r="K59" s="27" t="s">
        <v>29</v>
      </c>
      <c r="L59" s="26" t="str">
        <f>VLOOKUP(H59,PELIGROS!A$2:G$445,4,0)</f>
        <v>Inspecciones planeadas e inspecciones no planeadas, procedimientos de programas de seguridad y salud en el trabajo</v>
      </c>
      <c r="M59" s="26" t="str">
        <f>VLOOKUP(H59,PELIGROS!A$2:G$445,5,0)</f>
        <v>E.P.P.</v>
      </c>
      <c r="N59" s="27">
        <v>2</v>
      </c>
      <c r="O59" s="40">
        <v>3</v>
      </c>
      <c r="P59" s="40">
        <v>25</v>
      </c>
      <c r="Q59" s="40">
        <f t="shared" si="6"/>
        <v>6</v>
      </c>
      <c r="R59" s="40">
        <f t="shared" si="7"/>
        <v>150</v>
      </c>
      <c r="S59" s="26" t="str">
        <f t="shared" si="8"/>
        <v>M-6</v>
      </c>
      <c r="T59" s="41" t="str">
        <f t="shared" si="9"/>
        <v>II</v>
      </c>
      <c r="U59" s="41" t="str">
        <f t="shared" si="10"/>
        <v>No Aceptable o Aceptable Con Control Especifico</v>
      </c>
      <c r="V59" s="90"/>
      <c r="W59" s="26" t="str">
        <f>VLOOKUP(H59,PELIGROS!A$2:G$445,6,0)</f>
        <v>Aplastamiento</v>
      </c>
      <c r="X59" s="28" t="s">
        <v>29</v>
      </c>
      <c r="Y59" s="28" t="s">
        <v>29</v>
      </c>
      <c r="Z59" s="28" t="s">
        <v>29</v>
      </c>
      <c r="AA59" s="29" t="s">
        <v>29</v>
      </c>
      <c r="AB59" s="29" t="str">
        <f>VLOOKUP(H59,PELIGROS!A$2:G$445,7,0)</f>
        <v>Uso y manejo adecuado de E.P.P., uso y manejo adecuado de herramientas manuales y/o máquinas y equipos</v>
      </c>
      <c r="AC59" s="28" t="s">
        <v>1214</v>
      </c>
      <c r="AD59" s="105"/>
    </row>
    <row r="60" spans="1:30" s="46" customFormat="1" ht="179.25" customHeight="1" x14ac:dyDescent="0.25">
      <c r="A60" s="109"/>
      <c r="B60" s="112"/>
      <c r="C60" s="90"/>
      <c r="D60" s="90"/>
      <c r="E60" s="102"/>
      <c r="F60" s="102"/>
      <c r="G60" s="26" t="str">
        <f>VLOOKUP(H60,PELIGROS!A$1:G$445,2,0)</f>
        <v>Herramientas Manuales</v>
      </c>
      <c r="H60" s="26" t="s">
        <v>578</v>
      </c>
      <c r="I60" s="26" t="str">
        <f t="shared" si="11"/>
        <v>CONDICIONES DE SEGURIDAD</v>
      </c>
      <c r="J60" s="26" t="str">
        <f>VLOOKUP(H60,PELIGROS!A$2:G$445,3,0)</f>
        <v>Quemaduras, contusiones y lesiones</v>
      </c>
      <c r="K60" s="27" t="s">
        <v>29</v>
      </c>
      <c r="L60" s="26" t="str">
        <f>VLOOKUP(H60,PELIGROS!A$2:G$445,4,0)</f>
        <v>Inspecciones planeadas e inspecciones no planeadas, procedimientos de programas de seguridad y salud en el trabajo</v>
      </c>
      <c r="M60" s="26" t="str">
        <f>VLOOKUP(H60,PELIGROS!A$2:G$445,5,0)</f>
        <v>E.P.P.</v>
      </c>
      <c r="N60" s="27">
        <v>2</v>
      </c>
      <c r="O60" s="40">
        <v>3</v>
      </c>
      <c r="P60" s="40">
        <v>25</v>
      </c>
      <c r="Q60" s="40">
        <f t="shared" si="6"/>
        <v>6</v>
      </c>
      <c r="R60" s="40">
        <f t="shared" si="7"/>
        <v>150</v>
      </c>
      <c r="S60" s="26" t="str">
        <f t="shared" si="8"/>
        <v>M-6</v>
      </c>
      <c r="T60" s="41" t="str">
        <f t="shared" si="9"/>
        <v>II</v>
      </c>
      <c r="U60" s="41" t="str">
        <f t="shared" si="10"/>
        <v>No Aceptable o Aceptable Con Control Especifico</v>
      </c>
      <c r="V60" s="90"/>
      <c r="W60" s="26" t="str">
        <f>VLOOKUP(H60,PELIGROS!A$2:G$445,6,0)</f>
        <v>Amputación</v>
      </c>
      <c r="X60" s="28" t="s">
        <v>29</v>
      </c>
      <c r="Y60" s="28" t="s">
        <v>29</v>
      </c>
      <c r="Z60" s="28" t="s">
        <v>29</v>
      </c>
      <c r="AA60" s="29" t="s">
        <v>29</v>
      </c>
      <c r="AB60" s="29" t="str">
        <f>VLOOKUP(H60,PELIGROS!A$2:G$445,7,0)</f>
        <v xml:space="preserve">
Uso y manejo adecuado de E.P.P., uso y manejo adecuado de herramientas manuales y/o máquinas y equipos</v>
      </c>
      <c r="AC60" s="28" t="s">
        <v>1200</v>
      </c>
      <c r="AD60" s="105"/>
    </row>
    <row r="61" spans="1:30" s="46" customFormat="1" ht="179.25" customHeight="1" x14ac:dyDescent="0.25">
      <c r="A61" s="109"/>
      <c r="B61" s="112"/>
      <c r="C61" s="90"/>
      <c r="D61" s="90"/>
      <c r="E61" s="102"/>
      <c r="F61" s="102"/>
      <c r="G61" s="26" t="str">
        <f>VLOOKUP(H61,PELIGROS!A$1:G$445,2,0)</f>
        <v>Atraco, golpiza, atentados y secuestrados</v>
      </c>
      <c r="H61" s="26" t="s">
        <v>51</v>
      </c>
      <c r="I61" s="26" t="str">
        <f t="shared" si="11"/>
        <v>CONDICIONES DE SEGURIDAD</v>
      </c>
      <c r="J61" s="26" t="str">
        <f>VLOOKUP(H61,PELIGROS!A$2:G$445,3,0)</f>
        <v>Estrés, golpes, Secuestros</v>
      </c>
      <c r="K61" s="27" t="s">
        <v>29</v>
      </c>
      <c r="L61" s="26" t="str">
        <f>VLOOKUP(H61,PELIGROS!A$2:G$445,4,0)</f>
        <v>Inspecciones planeadas e inspecciones no planeadas, procedimientos de programas de seguridad y salud en el trabajo</v>
      </c>
      <c r="M61" s="26" t="str">
        <f>VLOOKUP(H61,PELIGROS!A$2:G$445,5,0)</f>
        <v xml:space="preserve">Uniformes Corporativos, Chaquetas corporativas, Carnetización
</v>
      </c>
      <c r="N61" s="27">
        <v>2</v>
      </c>
      <c r="O61" s="40">
        <v>3</v>
      </c>
      <c r="P61" s="40">
        <v>60</v>
      </c>
      <c r="Q61" s="40">
        <f t="shared" si="6"/>
        <v>6</v>
      </c>
      <c r="R61" s="40">
        <f t="shared" si="7"/>
        <v>360</v>
      </c>
      <c r="S61" s="26" t="str">
        <f t="shared" si="8"/>
        <v>M-6</v>
      </c>
      <c r="T61" s="41" t="str">
        <f t="shared" si="9"/>
        <v>II</v>
      </c>
      <c r="U61" s="41" t="str">
        <f t="shared" si="10"/>
        <v>No Aceptable o Aceptable Con Control Especifico</v>
      </c>
      <c r="V61" s="90"/>
      <c r="W61" s="26" t="str">
        <f>VLOOKUP(H61,PELIGROS!A$2:G$445,6,0)</f>
        <v>Secuestros</v>
      </c>
      <c r="X61" s="28" t="s">
        <v>29</v>
      </c>
      <c r="Y61" s="28" t="s">
        <v>29</v>
      </c>
      <c r="Z61" s="28" t="s">
        <v>29</v>
      </c>
      <c r="AA61" s="29" t="s">
        <v>29</v>
      </c>
      <c r="AB61" s="29" t="str">
        <f>VLOOKUP(H61,PELIGROS!A$2:G$445,7,0)</f>
        <v>N/A</v>
      </c>
      <c r="AC61" s="28" t="s">
        <v>1207</v>
      </c>
      <c r="AD61" s="105"/>
    </row>
    <row r="62" spans="1:30" s="46" customFormat="1" ht="179.25" customHeight="1" x14ac:dyDescent="0.25">
      <c r="A62" s="109"/>
      <c r="B62" s="112"/>
      <c r="C62" s="90"/>
      <c r="D62" s="90"/>
      <c r="E62" s="102"/>
      <c r="F62" s="102"/>
      <c r="G62" s="26" t="str">
        <f>VLOOKUP(H62,PELIGROS!A$1:G$445,2,0)</f>
        <v>Reparación de redes y sumideros</v>
      </c>
      <c r="H62" s="26" t="s">
        <v>301</v>
      </c>
      <c r="I62" s="26" t="str">
        <f t="shared" si="11"/>
        <v>CONDICIONES DE SEGURIDAD</v>
      </c>
      <c r="J62" s="26" t="str">
        <f>VLOOKUP(H62,PELIGROS!A$2:G$445,3,0)</f>
        <v>Lesiones oculares, lesiones dérmicas, incendio, explosión, pérdidas materiales, quemaduras</v>
      </c>
      <c r="K62" s="27" t="s">
        <v>29</v>
      </c>
      <c r="L62" s="26" t="str">
        <f>VLOOKUP(H62,PELIGROS!A$2:G$445,4,0)</f>
        <v>Inspecciones planeadas e inspecciones no planeadas, procedimientos de programas de seguridad y salud en el trabajo</v>
      </c>
      <c r="M62" s="26" t="str">
        <f>VLOOKUP(H62,PELIGROS!A$2:G$445,5,0)</f>
        <v>INS , E.P.P. Caretas tipo soldador, traje de carnaza, pero en carnaza, botas tipo soldador</v>
      </c>
      <c r="N62" s="27">
        <v>2</v>
      </c>
      <c r="O62" s="40">
        <v>1</v>
      </c>
      <c r="P62" s="40">
        <v>25</v>
      </c>
      <c r="Q62" s="40">
        <f t="shared" si="6"/>
        <v>2</v>
      </c>
      <c r="R62" s="40">
        <f t="shared" si="7"/>
        <v>50</v>
      </c>
      <c r="S62" s="26" t="str">
        <f t="shared" si="8"/>
        <v>B-2</v>
      </c>
      <c r="T62" s="41" t="str">
        <f t="shared" si="9"/>
        <v>III</v>
      </c>
      <c r="U62" s="41" t="str">
        <f t="shared" si="10"/>
        <v>Mejorable</v>
      </c>
      <c r="V62" s="90"/>
      <c r="W62" s="26" t="str">
        <f>VLOOKUP(H62,PELIGROS!A$2:G$445,6,0)</f>
        <v>Muerte</v>
      </c>
      <c r="X62" s="28" t="s">
        <v>29</v>
      </c>
      <c r="Y62" s="28" t="s">
        <v>29</v>
      </c>
      <c r="Z62" s="28" t="s">
        <v>29</v>
      </c>
      <c r="AA62" s="29" t="s">
        <v>29</v>
      </c>
      <c r="AB62" s="29" t="str">
        <f>VLOOKUP(H62,PELIGROS!A$2:G$445,7,0)</f>
        <v>Trabajo seguro en caliente, diligenciamiento de permisos de trabajo, uso y manejo adecuado de E.P.P.</v>
      </c>
      <c r="AC62" s="28" t="s">
        <v>1211</v>
      </c>
      <c r="AD62" s="105"/>
    </row>
    <row r="63" spans="1:30" s="46" customFormat="1" ht="179.25" customHeight="1" x14ac:dyDescent="0.25">
      <c r="A63" s="109"/>
      <c r="B63" s="112"/>
      <c r="C63" s="90"/>
      <c r="D63" s="90"/>
      <c r="E63" s="102"/>
      <c r="F63" s="102"/>
      <c r="G63" s="26" t="str">
        <f>VLOOKUP(H63,PELIGROS!A$1:G$445,2,0)</f>
        <v>MANTENIMIENTO DE PUENTE GRUAS, LIMPIEZA DE CANALES, MANTENIMIENTO DE INSTALACIONES LOCATIVAS, MANTENIMIENTO Y REPARACIÓN DE POZOS</v>
      </c>
      <c r="H63" s="26" t="s">
        <v>593</v>
      </c>
      <c r="I63" s="26" t="str">
        <f t="shared" si="11"/>
        <v>CONDICIONES DE SEGURIDAD</v>
      </c>
      <c r="J63" s="26" t="str">
        <f>VLOOKUP(H63,PELIGROS!A$2:G$445,3,0)</f>
        <v>LESIONES, FRACTURAS, MUERTE</v>
      </c>
      <c r="K63" s="27" t="s">
        <v>29</v>
      </c>
      <c r="L63" s="26" t="str">
        <f>VLOOKUP(H63,PELIGROS!A$2:G$445,4,0)</f>
        <v>Inspecciones planeadas e inspecciones no planeadas, procedimientos de programas de seguridad y salud en el trabajo</v>
      </c>
      <c r="M63" s="26" t="str">
        <f>VLOOKUP(H63,PELIGROS!A$2:G$445,5,0)</f>
        <v>EPP</v>
      </c>
      <c r="N63" s="27">
        <v>2</v>
      </c>
      <c r="O63" s="40">
        <v>2</v>
      </c>
      <c r="P63" s="40">
        <v>100</v>
      </c>
      <c r="Q63" s="40">
        <f t="shared" si="6"/>
        <v>4</v>
      </c>
      <c r="R63" s="40">
        <f t="shared" si="7"/>
        <v>400</v>
      </c>
      <c r="S63" s="26" t="str">
        <f t="shared" si="8"/>
        <v>B-4</v>
      </c>
      <c r="T63" s="41" t="str">
        <f t="shared" si="9"/>
        <v>II</v>
      </c>
      <c r="U63" s="41" t="str">
        <f t="shared" si="10"/>
        <v>No Aceptable o Aceptable Con Control Especifico</v>
      </c>
      <c r="V63" s="90"/>
      <c r="W63" s="26" t="str">
        <f>VLOOKUP(H63,PELIGROS!A$2:G$445,6,0)</f>
        <v>MUERTE</v>
      </c>
      <c r="X63" s="28" t="s">
        <v>29</v>
      </c>
      <c r="Y63" s="28" t="s">
        <v>29</v>
      </c>
      <c r="Z63" s="28" t="s">
        <v>29</v>
      </c>
      <c r="AA63" s="29" t="s">
        <v>29</v>
      </c>
      <c r="AB63" s="29" t="str">
        <f>VLOOKUP(H63,PELIGROS!A$2:G$445,7,0)</f>
        <v>CERTIFICACIÓN Y/O ENTRENAMIENTO EN TRABAJO SEGURO EN ALTURAS; DILGENCIAMIENTO DE PERMISO DE TRABAJO; USO Y MANEJO ADECUADO DE E.P.P.; ARME Y DESARME DE ANDAMIOS</v>
      </c>
      <c r="AC63" s="28" t="s">
        <v>1223</v>
      </c>
      <c r="AD63" s="105"/>
    </row>
    <row r="64" spans="1:30" s="46" customFormat="1" ht="179.25" customHeight="1" x14ac:dyDescent="0.25">
      <c r="A64" s="109"/>
      <c r="B64" s="112"/>
      <c r="C64" s="90"/>
      <c r="D64" s="90"/>
      <c r="E64" s="102"/>
      <c r="F64" s="102"/>
      <c r="G64" s="26" t="str">
        <f>VLOOKUP(H64,PELIGROS!A$1:G$445,2,0)</f>
        <v>SISMOS, INCENDIOS, INUNDACIONES, TERREMOTOS, VENDAVALES, DERRUMBE</v>
      </c>
      <c r="H64" s="26" t="s">
        <v>55</v>
      </c>
      <c r="I64" s="26" t="str">
        <f t="shared" si="11"/>
        <v>FENÓMENOS NATURALES</v>
      </c>
      <c r="J64" s="26" t="str">
        <f>VLOOKUP(H64,PELIGROS!A$2:G$445,3,0)</f>
        <v>SISMOS, INCENDIOS, INUNDACIONES, TERREMOTOS, VENDAVALES</v>
      </c>
      <c r="K64" s="27" t="s">
        <v>29</v>
      </c>
      <c r="L64" s="26" t="str">
        <f>VLOOKUP(H64,PELIGROS!A$2:G$445,4,0)</f>
        <v>Inspecciones planeadas e inspecciones no planeadas, procedimientos de programas de seguridad y salud en el trabajo</v>
      </c>
      <c r="M64" s="26" t="str">
        <f>VLOOKUP(H64,PELIGROS!A$2:G$445,5,0)</f>
        <v>BRIGADAS DE EMERGENCIAS</v>
      </c>
      <c r="N64" s="27">
        <v>2</v>
      </c>
      <c r="O64" s="40">
        <v>1</v>
      </c>
      <c r="P64" s="40">
        <v>100</v>
      </c>
      <c r="Q64" s="40">
        <f t="shared" si="6"/>
        <v>2</v>
      </c>
      <c r="R64" s="40">
        <f t="shared" si="7"/>
        <v>200</v>
      </c>
      <c r="S64" s="26" t="str">
        <f t="shared" si="8"/>
        <v>B-2</v>
      </c>
      <c r="T64" s="41" t="str">
        <f t="shared" si="9"/>
        <v>II</v>
      </c>
      <c r="U64" s="41" t="str">
        <f t="shared" si="10"/>
        <v>No Aceptable o Aceptable Con Control Especifico</v>
      </c>
      <c r="V64" s="90"/>
      <c r="W64" s="26" t="str">
        <f>VLOOKUP(H64,PELIGROS!A$2:G$445,6,0)</f>
        <v>MUERTE</v>
      </c>
      <c r="X64" s="28" t="s">
        <v>29</v>
      </c>
      <c r="Y64" s="28" t="s">
        <v>29</v>
      </c>
      <c r="Z64" s="28" t="s">
        <v>29</v>
      </c>
      <c r="AA64" s="29" t="s">
        <v>1201</v>
      </c>
      <c r="AB64" s="29" t="str">
        <f>VLOOKUP(H64,PELIGROS!A$2:G$445,7,0)</f>
        <v>ENTRENAMIENTO DE LA BRIGADA; DIVULGACIÓN DE PLAN DE EMERGENCIA</v>
      </c>
      <c r="AC64" s="28" t="s">
        <v>1202</v>
      </c>
      <c r="AD64" s="105"/>
    </row>
    <row r="65" spans="1:30" s="46" customFormat="1" ht="179.25" customHeight="1" x14ac:dyDescent="0.25">
      <c r="A65" s="109"/>
      <c r="B65" s="112"/>
      <c r="C65" s="103" t="s">
        <v>1219</v>
      </c>
      <c r="D65" s="103" t="s">
        <v>1220</v>
      </c>
      <c r="E65" s="104" t="s">
        <v>1020</v>
      </c>
      <c r="F65" s="104" t="s">
        <v>1194</v>
      </c>
      <c r="G65" s="30" t="str">
        <f>VLOOKUP(H65,PELIGROS!A$1:G$445,2,0)</f>
        <v>Virus</v>
      </c>
      <c r="H65" s="30" t="s">
        <v>106</v>
      </c>
      <c r="I65" s="30" t="str">
        <f t="shared" si="11"/>
        <v>BIOLÓGICO</v>
      </c>
      <c r="J65" s="30" t="str">
        <f>VLOOKUP(H65,PELIGROS!A$2:G$445,3,0)</f>
        <v>Infecciones Virales</v>
      </c>
      <c r="K65" s="31" t="s">
        <v>29</v>
      </c>
      <c r="L65" s="30" t="str">
        <f>VLOOKUP(H65,PELIGROS!A$2:G$445,4,0)</f>
        <v>Inspecciones planeadas e inspecciones no planeadas, procedimientos de programas de seguridad y salud en el trabajo</v>
      </c>
      <c r="M65" s="30" t="str">
        <f>VLOOKUP(H65,PELIGROS!A$2:G$445,5,0)</f>
        <v>Programa de vacunación, bota pantalón, overol, guantes, tapabocas, mascarillas con filtros</v>
      </c>
      <c r="N65" s="31">
        <v>2</v>
      </c>
      <c r="O65" s="42">
        <v>3</v>
      </c>
      <c r="P65" s="42">
        <v>10</v>
      </c>
      <c r="Q65" s="42">
        <f t="shared" si="6"/>
        <v>6</v>
      </c>
      <c r="R65" s="42">
        <f t="shared" si="7"/>
        <v>60</v>
      </c>
      <c r="S65" s="30" t="str">
        <f t="shared" si="8"/>
        <v>M-6</v>
      </c>
      <c r="T65" s="47" t="str">
        <f t="shared" si="9"/>
        <v>III</v>
      </c>
      <c r="U65" s="47" t="str">
        <f t="shared" si="10"/>
        <v>Mejorable</v>
      </c>
      <c r="V65" s="103">
        <v>13</v>
      </c>
      <c r="W65" s="30" t="str">
        <f>VLOOKUP(H65,PELIGROS!A$2:G$445,6,0)</f>
        <v xml:space="preserve">Enfermedades Infectocontagiosas
</v>
      </c>
      <c r="X65" s="32" t="s">
        <v>29</v>
      </c>
      <c r="Y65" s="32" t="s">
        <v>29</v>
      </c>
      <c r="Z65" s="32" t="s">
        <v>29</v>
      </c>
      <c r="AA65" s="33" t="s">
        <v>29</v>
      </c>
      <c r="AB65" s="33" t="str">
        <f>VLOOKUP(H65,PELIGROS!A$2:G$445,7,0)</f>
        <v xml:space="preserve">Riesgo Biológico, Autocuidado y/o Uso y manejo adecuado de E.P.P.
</v>
      </c>
      <c r="AC65" s="32" t="s">
        <v>1195</v>
      </c>
      <c r="AD65" s="107" t="s">
        <v>1196</v>
      </c>
    </row>
    <row r="66" spans="1:30" s="46" customFormat="1" ht="179.25" customHeight="1" x14ac:dyDescent="0.25">
      <c r="A66" s="109"/>
      <c r="B66" s="112"/>
      <c r="C66" s="103"/>
      <c r="D66" s="103"/>
      <c r="E66" s="104"/>
      <c r="F66" s="104"/>
      <c r="G66" s="30" t="str">
        <f>VLOOKUP(H66,PELIGROS!A$1:G$445,2,0)</f>
        <v>Hongos</v>
      </c>
      <c r="H66" s="30" t="s">
        <v>104</v>
      </c>
      <c r="I66" s="30" t="str">
        <f t="shared" si="11"/>
        <v>BIOLÓGICO</v>
      </c>
      <c r="J66" s="30" t="str">
        <f>VLOOKUP(H66,PELIGROS!A$2:G$445,3,0)</f>
        <v>Micosis</v>
      </c>
      <c r="K66" s="31" t="s">
        <v>29</v>
      </c>
      <c r="L66" s="30" t="str">
        <f>VLOOKUP(H66,PELIGROS!A$2:G$445,4,0)</f>
        <v>Inspecciones planeadas e inspecciones no planeadas, procedimientos de programas de seguridad y salud en el trabajo</v>
      </c>
      <c r="M66" s="30" t="str">
        <f>VLOOKUP(H66,PELIGROS!A$2:G$445,5,0)</f>
        <v>Programa de vacunación, exámenes periódicos</v>
      </c>
      <c r="N66" s="31">
        <v>2</v>
      </c>
      <c r="O66" s="42">
        <v>3</v>
      </c>
      <c r="P66" s="42">
        <v>10</v>
      </c>
      <c r="Q66" s="42">
        <f t="shared" si="6"/>
        <v>6</v>
      </c>
      <c r="R66" s="42">
        <f t="shared" si="7"/>
        <v>60</v>
      </c>
      <c r="S66" s="30" t="str">
        <f t="shared" si="8"/>
        <v>M-6</v>
      </c>
      <c r="T66" s="47" t="str">
        <f t="shared" si="9"/>
        <v>III</v>
      </c>
      <c r="U66" s="47" t="str">
        <f t="shared" si="10"/>
        <v>Mejorable</v>
      </c>
      <c r="V66" s="103"/>
      <c r="W66" s="30" t="str">
        <f>VLOOKUP(H66,PELIGROS!A$2:G$445,6,0)</f>
        <v>Micosis</v>
      </c>
      <c r="X66" s="32" t="s">
        <v>29</v>
      </c>
      <c r="Y66" s="32" t="s">
        <v>29</v>
      </c>
      <c r="Z66" s="32" t="s">
        <v>29</v>
      </c>
      <c r="AA66" s="33" t="s">
        <v>29</v>
      </c>
      <c r="AB66" s="33" t="str">
        <f>VLOOKUP(H66,PELIGROS!A$2:G$445,7,0)</f>
        <v xml:space="preserve">Riesgo Biológico, Autocuidado y/o Uso y manejo adecuado de E.P.P.
</v>
      </c>
      <c r="AC66" s="32"/>
      <c r="AD66" s="107"/>
    </row>
    <row r="67" spans="1:30" s="46" customFormat="1" ht="179.25" customHeight="1" x14ac:dyDescent="0.25">
      <c r="A67" s="109"/>
      <c r="B67" s="112"/>
      <c r="C67" s="103"/>
      <c r="D67" s="103"/>
      <c r="E67" s="104"/>
      <c r="F67" s="104"/>
      <c r="G67" s="30" t="str">
        <f>VLOOKUP(H67,PELIGROS!A$1:G$445,2,0)</f>
        <v>Bacteria</v>
      </c>
      <c r="H67" s="30" t="s">
        <v>96</v>
      </c>
      <c r="I67" s="30" t="str">
        <f t="shared" si="11"/>
        <v>BIOLÓGICO</v>
      </c>
      <c r="J67" s="30" t="str">
        <f>VLOOKUP(H67,PELIGROS!A$2:G$445,3,0)</f>
        <v>Infecciones producidas por Bacterianas</v>
      </c>
      <c r="K67" s="31" t="s">
        <v>29</v>
      </c>
      <c r="L67" s="30" t="str">
        <f>VLOOKUP(H67,PELIGROS!A$2:G$445,4,0)</f>
        <v>Inspecciones planeadas e inspecciones no planeadas, procedimientos de programas de seguridad y salud en el trabajo</v>
      </c>
      <c r="M67" s="30" t="str">
        <f>VLOOKUP(H67,PELIGROS!A$2:G$445,5,0)</f>
        <v>Programa de vacunación, bota pantalón, overol, guantes, tapabocas, mascarillas con filtros</v>
      </c>
      <c r="N67" s="31">
        <v>2</v>
      </c>
      <c r="O67" s="42">
        <v>3</v>
      </c>
      <c r="P67" s="42">
        <v>10</v>
      </c>
      <c r="Q67" s="42">
        <f t="shared" si="6"/>
        <v>6</v>
      </c>
      <c r="R67" s="42">
        <f t="shared" si="7"/>
        <v>60</v>
      </c>
      <c r="S67" s="30" t="str">
        <f t="shared" si="8"/>
        <v>M-6</v>
      </c>
      <c r="T67" s="47" t="str">
        <f t="shared" si="9"/>
        <v>III</v>
      </c>
      <c r="U67" s="47" t="str">
        <f t="shared" si="10"/>
        <v>Mejorable</v>
      </c>
      <c r="V67" s="103"/>
      <c r="W67" s="30" t="str">
        <f>VLOOKUP(H67,PELIGROS!A$2:G$445,6,0)</f>
        <v xml:space="preserve">Enfermedades Infectocontagiosas
</v>
      </c>
      <c r="X67" s="32" t="s">
        <v>29</v>
      </c>
      <c r="Y67" s="32" t="s">
        <v>29</v>
      </c>
      <c r="Z67" s="32" t="s">
        <v>29</v>
      </c>
      <c r="AA67" s="33" t="s">
        <v>29</v>
      </c>
      <c r="AB67" s="33" t="str">
        <f>VLOOKUP(H67,PELIGROS!A$2:G$445,7,0)</f>
        <v xml:space="preserve">Riesgo Biológico, Autocuidado y/o Uso y manejo adecuado de E.P.P.
</v>
      </c>
      <c r="AC67" s="32"/>
      <c r="AD67" s="107"/>
    </row>
    <row r="68" spans="1:30" s="46" customFormat="1" ht="179.25" customHeight="1" x14ac:dyDescent="0.25">
      <c r="A68" s="109"/>
      <c r="B68" s="112"/>
      <c r="C68" s="103"/>
      <c r="D68" s="103"/>
      <c r="E68" s="104"/>
      <c r="F68" s="104"/>
      <c r="G68" s="30" t="str">
        <f>VLOOKUP(H68,PELIGROS!A$1:G$445,2,0)</f>
        <v>AUSENCIA O EXCESO DE LUZ EN UN AMBIENTE</v>
      </c>
      <c r="H68" s="30" t="s">
        <v>139</v>
      </c>
      <c r="I68" s="30" t="str">
        <f t="shared" si="11"/>
        <v>FÍSICO</v>
      </c>
      <c r="J68" s="30" t="str">
        <f>VLOOKUP(H68,PELIGROS!A$2:G$445,3,0)</f>
        <v>DISMINUCIÓN AGUDEZA VISUAL, CANSANCIO VISUAL</v>
      </c>
      <c r="K68" s="31" t="s">
        <v>29</v>
      </c>
      <c r="L68" s="30" t="str">
        <f>VLOOKUP(H68,PELIGROS!A$2:G$445,4,0)</f>
        <v>Inspecciones planeadas e inspecciones no planeadas, procedimientos de programas de seguridad y salud en el trabajo</v>
      </c>
      <c r="M68" s="30" t="str">
        <f>VLOOKUP(H68,PELIGROS!A$2:G$445,5,0)</f>
        <v>N/A</v>
      </c>
      <c r="N68" s="31">
        <v>2</v>
      </c>
      <c r="O68" s="42">
        <v>2</v>
      </c>
      <c r="P68" s="42">
        <v>10</v>
      </c>
      <c r="Q68" s="42">
        <f t="shared" si="6"/>
        <v>4</v>
      </c>
      <c r="R68" s="42">
        <f t="shared" si="7"/>
        <v>40</v>
      </c>
      <c r="S68" s="30" t="str">
        <f t="shared" si="8"/>
        <v>B-4</v>
      </c>
      <c r="T68" s="47" t="str">
        <f t="shared" si="9"/>
        <v>III</v>
      </c>
      <c r="U68" s="47" t="str">
        <f t="shared" si="10"/>
        <v>Mejorable</v>
      </c>
      <c r="V68" s="103"/>
      <c r="W68" s="30" t="str">
        <f>VLOOKUP(H68,PELIGROS!A$2:G$445,6,0)</f>
        <v>DISMINUCIÓN AGUDEZA VISUAL</v>
      </c>
      <c r="X68" s="32" t="s">
        <v>29</v>
      </c>
      <c r="Y68" s="32" t="s">
        <v>29</v>
      </c>
      <c r="Z68" s="32" t="s">
        <v>29</v>
      </c>
      <c r="AA68" s="33" t="s">
        <v>29</v>
      </c>
      <c r="AB68" s="33" t="str">
        <f>VLOOKUP(H68,PELIGROS!A$2:G$445,7,0)</f>
        <v>N/A</v>
      </c>
      <c r="AC68" s="32" t="s">
        <v>1208</v>
      </c>
      <c r="AD68" s="107"/>
    </row>
    <row r="69" spans="1:30" s="46" customFormat="1" ht="179.25" customHeight="1" x14ac:dyDescent="0.25">
      <c r="A69" s="109"/>
      <c r="B69" s="112"/>
      <c r="C69" s="103"/>
      <c r="D69" s="103"/>
      <c r="E69" s="104"/>
      <c r="F69" s="104"/>
      <c r="G69" s="30" t="str">
        <f>VLOOKUP(H69,PELIGROS!A$1:G$445,2,0)</f>
        <v>INFRAROJA, ULTRAVIOLETA, VISIBLE, RADIOFRECUENCIA, MICROONDAS, LASER</v>
      </c>
      <c r="H69" s="30" t="s">
        <v>60</v>
      </c>
      <c r="I69" s="30" t="str">
        <f t="shared" si="11"/>
        <v>FÍSICO</v>
      </c>
      <c r="J69" s="30" t="str">
        <f>VLOOKUP(H69,PELIGROS!A$2:G$445,3,0)</f>
        <v>CÁNCER, LESIONES DÉRMICAS Y OCULARES</v>
      </c>
      <c r="K69" s="31" t="s">
        <v>29</v>
      </c>
      <c r="L69" s="30" t="str">
        <f>VLOOKUP(H69,PELIGROS!A$2:G$445,4,0)</f>
        <v>Inspecciones planeadas e inspecciones no planeadas, procedimientos de programas de seguridad y salud en el trabajo</v>
      </c>
      <c r="M69" s="30" t="str">
        <f>VLOOKUP(H69,PELIGROS!A$2:G$445,5,0)</f>
        <v>PROGRAMA BLOQUEADOR SOLAR</v>
      </c>
      <c r="N69" s="31">
        <v>6</v>
      </c>
      <c r="O69" s="42">
        <v>2</v>
      </c>
      <c r="P69" s="42">
        <v>10</v>
      </c>
      <c r="Q69" s="42">
        <f t="shared" si="6"/>
        <v>12</v>
      </c>
      <c r="R69" s="42">
        <f t="shared" si="7"/>
        <v>120</v>
      </c>
      <c r="S69" s="30" t="str">
        <f t="shared" si="8"/>
        <v>A-12</v>
      </c>
      <c r="T69" s="47" t="str">
        <f t="shared" si="9"/>
        <v>III</v>
      </c>
      <c r="U69" s="47" t="str">
        <f t="shared" si="10"/>
        <v>Mejorable</v>
      </c>
      <c r="V69" s="103"/>
      <c r="W69" s="30" t="str">
        <f>VLOOKUP(H69,PELIGROS!A$2:G$445,6,0)</f>
        <v>CÁNCER</v>
      </c>
      <c r="X69" s="32" t="s">
        <v>29</v>
      </c>
      <c r="Y69" s="32" t="s">
        <v>29</v>
      </c>
      <c r="Z69" s="32" t="s">
        <v>29</v>
      </c>
      <c r="AA69" s="33" t="s">
        <v>29</v>
      </c>
      <c r="AB69" s="33" t="str">
        <f>VLOOKUP(H69,PELIGROS!A$2:G$445,7,0)</f>
        <v>N/A</v>
      </c>
      <c r="AC69" s="32" t="s">
        <v>1203</v>
      </c>
      <c r="AD69" s="107"/>
    </row>
    <row r="70" spans="1:30" s="46" customFormat="1" ht="179.25" customHeight="1" x14ac:dyDescent="0.25">
      <c r="A70" s="109"/>
      <c r="B70" s="112"/>
      <c r="C70" s="103"/>
      <c r="D70" s="103"/>
      <c r="E70" s="104"/>
      <c r="F70" s="104"/>
      <c r="G70" s="30" t="str">
        <f>VLOOKUP(H70,PELIGROS!A$1:G$445,2,0)</f>
        <v>MAQUINARIA O EQUIPO</v>
      </c>
      <c r="H70" s="30" t="s">
        <v>148</v>
      </c>
      <c r="I70" s="30" t="str">
        <f t="shared" si="11"/>
        <v>FÍSICO</v>
      </c>
      <c r="J70" s="30" t="str">
        <f>VLOOKUP(H70,PELIGROS!A$2:G$445,3,0)</f>
        <v>SORDERA, ESTRÉS, HIPOACUSIA, CEFALA,IRRITABILIDAD</v>
      </c>
      <c r="K70" s="31" t="s">
        <v>29</v>
      </c>
      <c r="L70" s="30" t="str">
        <f>VLOOKUP(H70,PELIGROS!A$2:G$445,4,0)</f>
        <v>Inspecciones planeadas e inspecciones no planeadas, procedimientos de programas de seguridad y salud en el trabajo</v>
      </c>
      <c r="M70" s="30" t="str">
        <f>VLOOKUP(H70,PELIGROS!A$2:G$445,5,0)</f>
        <v>PVE RUIDO</v>
      </c>
      <c r="N70" s="31">
        <v>2</v>
      </c>
      <c r="O70" s="42">
        <v>3</v>
      </c>
      <c r="P70" s="42">
        <v>25</v>
      </c>
      <c r="Q70" s="42">
        <f t="shared" si="6"/>
        <v>6</v>
      </c>
      <c r="R70" s="42">
        <f t="shared" si="7"/>
        <v>150</v>
      </c>
      <c r="S70" s="30" t="str">
        <f t="shared" si="8"/>
        <v>M-6</v>
      </c>
      <c r="T70" s="47" t="str">
        <f t="shared" si="9"/>
        <v>II</v>
      </c>
      <c r="U70" s="47" t="str">
        <f t="shared" si="10"/>
        <v>No Aceptable o Aceptable Con Control Especifico</v>
      </c>
      <c r="V70" s="103"/>
      <c r="W70" s="30" t="str">
        <f>VLOOKUP(H70,PELIGROS!A$2:G$445,6,0)</f>
        <v>SORDERA</v>
      </c>
      <c r="X70" s="32" t="s">
        <v>29</v>
      </c>
      <c r="Y70" s="32" t="s">
        <v>29</v>
      </c>
      <c r="Z70" s="32" t="s">
        <v>29</v>
      </c>
      <c r="AA70" s="33" t="s">
        <v>29</v>
      </c>
      <c r="AB70" s="33" t="str">
        <f>VLOOKUP(H70,PELIGROS!A$2:G$445,7,0)</f>
        <v>USO DE EPP</v>
      </c>
      <c r="AC70" s="32" t="s">
        <v>1197</v>
      </c>
      <c r="AD70" s="107"/>
    </row>
    <row r="71" spans="1:30" s="46" customFormat="1" ht="179.25" customHeight="1" x14ac:dyDescent="0.25">
      <c r="A71" s="109"/>
      <c r="B71" s="112"/>
      <c r="C71" s="103"/>
      <c r="D71" s="103"/>
      <c r="E71" s="104"/>
      <c r="F71" s="104"/>
      <c r="G71" s="30" t="str">
        <f>VLOOKUP(H71,PELIGROS!A$1:G$445,2,0)</f>
        <v>MAQUINARIA O EQUIPO</v>
      </c>
      <c r="H71" s="30" t="s">
        <v>161</v>
      </c>
      <c r="I71" s="30" t="str">
        <f t="shared" si="11"/>
        <v>FÍSICO</v>
      </c>
      <c r="J71" s="30" t="str">
        <f>VLOOKUP(H71,PELIGROS!A$2:G$445,3,0)</f>
        <v>LESIONES  OSTEOMUSCULARES,  LESIONES OSTEOARTICULARES, SÍNTOMAS NEUROLÓGICOS</v>
      </c>
      <c r="K71" s="31" t="s">
        <v>29</v>
      </c>
      <c r="L71" s="30" t="str">
        <f>VLOOKUP(H71,PELIGROS!A$2:G$445,4,0)</f>
        <v>Inspecciones planeadas e inspecciones no planeadas, procedimientos de programas de seguridad y salud en el trabajo</v>
      </c>
      <c r="M71" s="30" t="str">
        <f>VLOOKUP(H71,PELIGROS!A$2:G$445,5,0)</f>
        <v>PVE RUIDO</v>
      </c>
      <c r="N71" s="31">
        <v>2</v>
      </c>
      <c r="O71" s="42">
        <v>3</v>
      </c>
      <c r="P71" s="42">
        <v>10</v>
      </c>
      <c r="Q71" s="42">
        <f t="shared" si="6"/>
        <v>6</v>
      </c>
      <c r="R71" s="42">
        <f t="shared" si="7"/>
        <v>60</v>
      </c>
      <c r="S71" s="30" t="str">
        <f t="shared" si="8"/>
        <v>M-6</v>
      </c>
      <c r="T71" s="47" t="str">
        <f t="shared" si="9"/>
        <v>III</v>
      </c>
      <c r="U71" s="47" t="str">
        <f t="shared" si="10"/>
        <v>Mejorable</v>
      </c>
      <c r="V71" s="103"/>
      <c r="W71" s="30" t="str">
        <f>VLOOKUP(H71,PELIGROS!A$2:G$445,6,0)</f>
        <v>SÍNTOMAS NEUROLÓGICOS</v>
      </c>
      <c r="X71" s="32" t="s">
        <v>29</v>
      </c>
      <c r="Y71" s="32" t="s">
        <v>29</v>
      </c>
      <c r="Z71" s="32" t="s">
        <v>29</v>
      </c>
      <c r="AA71" s="33" t="s">
        <v>29</v>
      </c>
      <c r="AB71" s="33" t="str">
        <f>VLOOKUP(H71,PELIGROS!A$2:G$445,7,0)</f>
        <v>N/A</v>
      </c>
      <c r="AC71" s="32" t="s">
        <v>1204</v>
      </c>
      <c r="AD71" s="107"/>
    </row>
    <row r="72" spans="1:30" s="46" customFormat="1" ht="179.25" customHeight="1" x14ac:dyDescent="0.25">
      <c r="A72" s="109"/>
      <c r="B72" s="112"/>
      <c r="C72" s="103"/>
      <c r="D72" s="103"/>
      <c r="E72" s="104"/>
      <c r="F72" s="104"/>
      <c r="G72" s="30" t="str">
        <f>VLOOKUP(H72,PELIGROS!A$1:G$445,2,0)</f>
        <v>GASES Y VAPORES</v>
      </c>
      <c r="H72" s="30" t="s">
        <v>1105</v>
      </c>
      <c r="I72" s="30" t="str">
        <f t="shared" si="11"/>
        <v>QUÍMICO</v>
      </c>
      <c r="J72" s="30" t="str">
        <f>VLOOKUP(H72,PELIGROS!A$2:G$445,3,0)</f>
        <v xml:space="preserve"> LESIONES EN LA PIEL, IRRITACIÓN EN VÍAS  RESPIRATORIAS, MUERTE</v>
      </c>
      <c r="K72" s="31" t="s">
        <v>29</v>
      </c>
      <c r="L72" s="30" t="str">
        <f>VLOOKUP(H72,PELIGROS!A$2:G$445,4,0)</f>
        <v>Inspecciones planeadas e inspecciones no planeadas, procedimientos de programas de seguridad y salud en el trabajo</v>
      </c>
      <c r="M72" s="30" t="str">
        <f>VLOOKUP(H72,PELIGROS!A$2:G$445,5,0)</f>
        <v>EPP TAPABOCAS, CARETAS CON FILTROS</v>
      </c>
      <c r="N72" s="31">
        <v>2</v>
      </c>
      <c r="O72" s="42">
        <v>2</v>
      </c>
      <c r="P72" s="42">
        <v>60</v>
      </c>
      <c r="Q72" s="42">
        <f t="shared" si="6"/>
        <v>4</v>
      </c>
      <c r="R72" s="42">
        <f t="shared" si="7"/>
        <v>240</v>
      </c>
      <c r="S72" s="30" t="str">
        <f t="shared" si="8"/>
        <v>B-4</v>
      </c>
      <c r="T72" s="47" t="str">
        <f t="shared" si="9"/>
        <v>II</v>
      </c>
      <c r="U72" s="47" t="str">
        <f t="shared" si="10"/>
        <v>No Aceptable o Aceptable Con Control Especifico</v>
      </c>
      <c r="V72" s="103"/>
      <c r="W72" s="30" t="str">
        <f>VLOOKUP(H72,PELIGROS!A$2:G$445,6,0)</f>
        <v xml:space="preserve"> MUERTE</v>
      </c>
      <c r="X72" s="32" t="s">
        <v>29</v>
      </c>
      <c r="Y72" s="32" t="s">
        <v>29</v>
      </c>
      <c r="Z72" s="32" t="s">
        <v>29</v>
      </c>
      <c r="AA72" s="33" t="s">
        <v>29</v>
      </c>
      <c r="AB72" s="33" t="str">
        <f>VLOOKUP(H72,PELIGROS!A$2:G$445,7,0)</f>
        <v>USO Y MANEJO ADECUADO DE E.P.P.</v>
      </c>
      <c r="AC72" s="32" t="s">
        <v>1210</v>
      </c>
      <c r="AD72" s="107"/>
    </row>
    <row r="73" spans="1:30" s="46" customFormat="1" ht="179.25" customHeight="1" x14ac:dyDescent="0.25">
      <c r="A73" s="109"/>
      <c r="B73" s="112"/>
      <c r="C73" s="103"/>
      <c r="D73" s="103"/>
      <c r="E73" s="104"/>
      <c r="F73" s="104"/>
      <c r="G73" s="30" t="str">
        <f>VLOOKUP(H73,PELIGROS!A$1:G$445,2,0)</f>
        <v>NATURALEZA DE LA TAREA</v>
      </c>
      <c r="H73" s="30" t="s">
        <v>69</v>
      </c>
      <c r="I73" s="30" t="str">
        <f t="shared" si="11"/>
        <v>PSICOSOCIAL</v>
      </c>
      <c r="J73" s="30" t="str">
        <f>VLOOKUP(H73,PELIGROS!A$2:G$445,3,0)</f>
        <v>ESTRÉS,  TRANSTORNOS DEL SUEÑO</v>
      </c>
      <c r="K73" s="31" t="s">
        <v>29</v>
      </c>
      <c r="L73" s="30" t="str">
        <f>VLOOKUP(H73,PELIGROS!A$2:G$445,4,0)</f>
        <v>N/A</v>
      </c>
      <c r="M73" s="30" t="str">
        <f>VLOOKUP(H73,PELIGROS!A$2:G$445,5,0)</f>
        <v>PVE PSICOSOCIAL</v>
      </c>
      <c r="N73" s="31">
        <v>2</v>
      </c>
      <c r="O73" s="42">
        <v>2</v>
      </c>
      <c r="P73" s="42">
        <v>10</v>
      </c>
      <c r="Q73" s="42">
        <f t="shared" si="6"/>
        <v>4</v>
      </c>
      <c r="R73" s="42">
        <f t="shared" si="7"/>
        <v>40</v>
      </c>
      <c r="S73" s="30" t="str">
        <f t="shared" si="8"/>
        <v>B-4</v>
      </c>
      <c r="T73" s="47" t="str">
        <f t="shared" si="9"/>
        <v>III</v>
      </c>
      <c r="U73" s="47" t="str">
        <f t="shared" si="10"/>
        <v>Mejorable</v>
      </c>
      <c r="V73" s="103"/>
      <c r="W73" s="30" t="str">
        <f>VLOOKUP(H73,PELIGROS!A$2:G$445,6,0)</f>
        <v>ESTRÉS</v>
      </c>
      <c r="X73" s="32" t="s">
        <v>29</v>
      </c>
      <c r="Y73" s="32" t="s">
        <v>29</v>
      </c>
      <c r="Z73" s="32" t="s">
        <v>29</v>
      </c>
      <c r="AA73" s="33" t="s">
        <v>29</v>
      </c>
      <c r="AB73" s="33" t="str">
        <f>VLOOKUP(H73,PELIGROS!A$2:G$445,7,0)</f>
        <v>N/A</v>
      </c>
      <c r="AC73" s="32" t="s">
        <v>1198</v>
      </c>
      <c r="AD73" s="107"/>
    </row>
    <row r="74" spans="1:30" s="46" customFormat="1" ht="179.25" customHeight="1" x14ac:dyDescent="0.25">
      <c r="A74" s="109"/>
      <c r="B74" s="112"/>
      <c r="C74" s="103"/>
      <c r="D74" s="103"/>
      <c r="E74" s="104"/>
      <c r="F74" s="104"/>
      <c r="G74" s="30" t="str">
        <f>VLOOKUP(H74,PELIGROS!A$1:G$445,2,0)</f>
        <v>DESARROLLO DE LAS MISMAS FUNCIONES DURANTE UN LARGO PERÍODO DE TIEMPO</v>
      </c>
      <c r="H74" s="30" t="s">
        <v>436</v>
      </c>
      <c r="I74" s="30" t="str">
        <f t="shared" si="11"/>
        <v>PSICOSOCIAL</v>
      </c>
      <c r="J74" s="30" t="str">
        <f>VLOOKUP(H74,PELIGROS!A$2:G$445,3,0)</f>
        <v>DEPRESIÓN, ESTRÉS</v>
      </c>
      <c r="K74" s="31" t="s">
        <v>29</v>
      </c>
      <c r="L74" s="30" t="str">
        <f>VLOOKUP(H74,PELIGROS!A$2:G$445,4,0)</f>
        <v>N/A</v>
      </c>
      <c r="M74" s="30" t="str">
        <f>VLOOKUP(H74,PELIGROS!A$2:G$445,5,0)</f>
        <v>PVE PSICOSOCIAL</v>
      </c>
      <c r="N74" s="31">
        <v>2</v>
      </c>
      <c r="O74" s="42">
        <v>2</v>
      </c>
      <c r="P74" s="42">
        <v>10</v>
      </c>
      <c r="Q74" s="42">
        <f t="shared" si="6"/>
        <v>4</v>
      </c>
      <c r="R74" s="42">
        <f t="shared" si="7"/>
        <v>40</v>
      </c>
      <c r="S74" s="30" t="str">
        <f t="shared" si="8"/>
        <v>B-4</v>
      </c>
      <c r="T74" s="47" t="str">
        <f t="shared" si="9"/>
        <v>III</v>
      </c>
      <c r="U74" s="47" t="str">
        <f t="shared" si="10"/>
        <v>Mejorable</v>
      </c>
      <c r="V74" s="103"/>
      <c r="W74" s="30" t="str">
        <f>VLOOKUP(H74,PELIGROS!A$2:G$445,6,0)</f>
        <v>ESTRÉS</v>
      </c>
      <c r="X74" s="32" t="s">
        <v>29</v>
      </c>
      <c r="Y74" s="32" t="s">
        <v>29</v>
      </c>
      <c r="Z74" s="32" t="s">
        <v>29</v>
      </c>
      <c r="AA74" s="33" t="s">
        <v>29</v>
      </c>
      <c r="AB74" s="33" t="str">
        <f>VLOOKUP(H74,PELIGROS!A$2:G$445,7,0)</f>
        <v>N/A</v>
      </c>
      <c r="AC74" s="32"/>
      <c r="AD74" s="107"/>
    </row>
    <row r="75" spans="1:30" s="46" customFormat="1" ht="179.25" customHeight="1" x14ac:dyDescent="0.25">
      <c r="A75" s="109"/>
      <c r="B75" s="112"/>
      <c r="C75" s="103"/>
      <c r="D75" s="103"/>
      <c r="E75" s="104"/>
      <c r="F75" s="104"/>
      <c r="G75" s="30" t="str">
        <f>VLOOKUP(H75,PELIGROS!A$1:G$445,2,0)</f>
        <v>Forzadas, Prolongadas</v>
      </c>
      <c r="H75" s="30" t="s">
        <v>37</v>
      </c>
      <c r="I75" s="30" t="str">
        <f t="shared" si="11"/>
        <v>BIOMECÁNICO</v>
      </c>
      <c r="J75" s="30" t="str">
        <f>VLOOKUP(H75,PELIGROS!A$2:G$445,3,0)</f>
        <v xml:space="preserve">Lesiones osteomusculares, lesiones osteoarticulares
</v>
      </c>
      <c r="K75" s="31" t="s">
        <v>29</v>
      </c>
      <c r="L75" s="30" t="str">
        <f>VLOOKUP(H75,PELIGROS!A$2:G$445,4,0)</f>
        <v>Inspecciones planeadas e inspecciones no planeadas, procedimientos de programas de seguridad y salud en el trabajo</v>
      </c>
      <c r="M75" s="30" t="str">
        <f>VLOOKUP(H75,PELIGROS!A$2:G$445,5,0)</f>
        <v>PVE Biomecánico, programa pausas activas, exámenes periódicos, recomendaciones, control de posturas</v>
      </c>
      <c r="N75" s="31">
        <v>2</v>
      </c>
      <c r="O75" s="42">
        <v>3</v>
      </c>
      <c r="P75" s="42">
        <v>25</v>
      </c>
      <c r="Q75" s="42">
        <f t="shared" si="6"/>
        <v>6</v>
      </c>
      <c r="R75" s="42">
        <f t="shared" si="7"/>
        <v>150</v>
      </c>
      <c r="S75" s="30" t="str">
        <f t="shared" si="8"/>
        <v>M-6</v>
      </c>
      <c r="T75" s="47" t="str">
        <f t="shared" si="9"/>
        <v>II</v>
      </c>
      <c r="U75" s="47" t="str">
        <f t="shared" si="10"/>
        <v>No Aceptable o Aceptable Con Control Especifico</v>
      </c>
      <c r="V75" s="103"/>
      <c r="W75" s="30" t="str">
        <f>VLOOKUP(H75,PELIGROS!A$2:G$445,6,0)</f>
        <v>Enfermedades Osteomusculares</v>
      </c>
      <c r="X75" s="32" t="s">
        <v>29</v>
      </c>
      <c r="Y75" s="32" t="s">
        <v>29</v>
      </c>
      <c r="Z75" s="32" t="s">
        <v>29</v>
      </c>
      <c r="AA75" s="33" t="s">
        <v>29</v>
      </c>
      <c r="AB75" s="33" t="str">
        <f>VLOOKUP(H75,PELIGROS!A$2:G$445,7,0)</f>
        <v>Prevención en lesiones osteomusculares, líderes de pausas activas</v>
      </c>
      <c r="AC75" s="32" t="s">
        <v>1212</v>
      </c>
      <c r="AD75" s="107"/>
    </row>
    <row r="76" spans="1:30" s="46" customFormat="1" ht="179.25" customHeight="1" x14ac:dyDescent="0.25">
      <c r="A76" s="109"/>
      <c r="B76" s="112"/>
      <c r="C76" s="103"/>
      <c r="D76" s="103"/>
      <c r="E76" s="104"/>
      <c r="F76" s="104"/>
      <c r="G76" s="30" t="str">
        <f>VLOOKUP(H76,PELIGROS!A$1:G$445,2,0)</f>
        <v>Ingreso a pozos, Red de acueducto o excavaciones</v>
      </c>
      <c r="H76" s="30" t="s">
        <v>552</v>
      </c>
      <c r="I76" s="30" t="str">
        <f t="shared" si="11"/>
        <v>CONDICIONES DE SEGURIDAD</v>
      </c>
      <c r="J76" s="30" t="str">
        <f>VLOOKUP(H76,PELIGROS!A$2:G$445,3,0)</f>
        <v>Intoxicación, asfixia, daños vías respiratorias, muerte</v>
      </c>
      <c r="K76" s="31" t="s">
        <v>29</v>
      </c>
      <c r="L76" s="30" t="str">
        <f>VLOOKUP(H76,PELIGROS!A$2:G$445,4,0)</f>
        <v>Inspecciones planeadas e inspecciones no planeadas, procedimientos de programas de seguridad y salud en el trabajo</v>
      </c>
      <c r="M76" s="30" t="str">
        <f>VLOOKUP(H76,PELIGROS!A$2:G$445,5,0)</f>
        <v>E.P.P. Colectivos, Trípode</v>
      </c>
      <c r="N76" s="31">
        <v>2</v>
      </c>
      <c r="O76" s="42">
        <v>2</v>
      </c>
      <c r="P76" s="42">
        <v>25</v>
      </c>
      <c r="Q76" s="42">
        <f t="shared" si="6"/>
        <v>4</v>
      </c>
      <c r="R76" s="42">
        <f t="shared" si="7"/>
        <v>100</v>
      </c>
      <c r="S76" s="30" t="str">
        <f t="shared" si="8"/>
        <v>B-4</v>
      </c>
      <c r="T76" s="47" t="str">
        <f t="shared" si="9"/>
        <v>III</v>
      </c>
      <c r="U76" s="47" t="str">
        <f t="shared" si="10"/>
        <v>Mejorable</v>
      </c>
      <c r="V76" s="103"/>
      <c r="W76" s="30" t="str">
        <f>VLOOKUP(H76,PELIGROS!A$2:G$445,6,0)</f>
        <v>Muerte</v>
      </c>
      <c r="X76" s="32" t="s">
        <v>29</v>
      </c>
      <c r="Y76" s="32" t="s">
        <v>29</v>
      </c>
      <c r="Z76" s="32" t="s">
        <v>29</v>
      </c>
      <c r="AA76" s="33" t="s">
        <v>29</v>
      </c>
      <c r="AB76" s="33" t="str">
        <f>VLOOKUP(H76,PELIGROS!A$2:G$445,7,0)</f>
        <v>Trabajo seguro en espacios confinados y manejo de medidores de gases, diligenciamiento de permisos de trabajos, uso y manejo adecuado de E.P.P.</v>
      </c>
      <c r="AC76" s="32" t="s">
        <v>1205</v>
      </c>
      <c r="AD76" s="107"/>
    </row>
    <row r="77" spans="1:30" s="46" customFormat="1" ht="179.25" customHeight="1" x14ac:dyDescent="0.25">
      <c r="A77" s="109"/>
      <c r="B77" s="112"/>
      <c r="C77" s="103"/>
      <c r="D77" s="103"/>
      <c r="E77" s="104"/>
      <c r="F77" s="104"/>
      <c r="G77" s="30" t="str">
        <f>VLOOKUP(H77,PELIGROS!A$1:G$445,2,0)</f>
        <v>Superficies de trabajo irregulares o deslizantes</v>
      </c>
      <c r="H77" s="30" t="s">
        <v>571</v>
      </c>
      <c r="I77" s="30" t="str">
        <f t="shared" si="11"/>
        <v>CONDICIONES DE SEGURIDAD</v>
      </c>
      <c r="J77" s="30" t="str">
        <f>VLOOKUP(H77,PELIGROS!A$2:G$445,3,0)</f>
        <v>Caídas del mismo nivel, fracturas, golpe con objetos, caídas de objetos, obstrucción de rutas de evacuación</v>
      </c>
      <c r="K77" s="31" t="s">
        <v>29</v>
      </c>
      <c r="L77" s="30" t="str">
        <f>VLOOKUP(H77,PELIGROS!A$2:G$445,4,0)</f>
        <v>N/A</v>
      </c>
      <c r="M77" s="30" t="str">
        <f>VLOOKUP(H77,PELIGROS!A$2:G$445,5,0)</f>
        <v>N/A</v>
      </c>
      <c r="N77" s="31">
        <v>2</v>
      </c>
      <c r="O77" s="42">
        <v>2</v>
      </c>
      <c r="P77" s="42">
        <v>25</v>
      </c>
      <c r="Q77" s="42">
        <f t="shared" si="6"/>
        <v>4</v>
      </c>
      <c r="R77" s="42">
        <f t="shared" si="7"/>
        <v>100</v>
      </c>
      <c r="S77" s="30" t="str">
        <f t="shared" si="8"/>
        <v>B-4</v>
      </c>
      <c r="T77" s="47" t="str">
        <f t="shared" si="9"/>
        <v>III</v>
      </c>
      <c r="U77" s="47" t="str">
        <f t="shared" si="10"/>
        <v>Mejorable</v>
      </c>
      <c r="V77" s="103"/>
      <c r="W77" s="30" t="str">
        <f>VLOOKUP(H77,PELIGROS!A$2:G$445,6,0)</f>
        <v>Caídas de distinto nivel</v>
      </c>
      <c r="X77" s="32" t="s">
        <v>29</v>
      </c>
      <c r="Y77" s="32" t="s">
        <v>29</v>
      </c>
      <c r="Z77" s="32" t="s">
        <v>29</v>
      </c>
      <c r="AA77" s="33" t="s">
        <v>29</v>
      </c>
      <c r="AB77" s="33" t="str">
        <f>VLOOKUP(H77,PELIGROS!A$2:G$445,7,0)</f>
        <v>Pautas Básicas en orden y aseo en el lugar de trabajo, actos y condiciones inseguras</v>
      </c>
      <c r="AC77" s="32" t="s">
        <v>1206</v>
      </c>
      <c r="AD77" s="107"/>
    </row>
    <row r="78" spans="1:30" s="46" customFormat="1" ht="179.25" customHeight="1" x14ac:dyDescent="0.25">
      <c r="A78" s="109"/>
      <c r="B78" s="112"/>
      <c r="C78" s="103"/>
      <c r="D78" s="103"/>
      <c r="E78" s="104"/>
      <c r="F78" s="104"/>
      <c r="G78" s="30" t="str">
        <f>VLOOKUP(H78,PELIGROS!A$1:G$445,2,0)</f>
        <v>Atraco, golpiza, atentados y secuestrados</v>
      </c>
      <c r="H78" s="30" t="s">
        <v>51</v>
      </c>
      <c r="I78" s="30" t="str">
        <f t="shared" si="11"/>
        <v>CONDICIONES DE SEGURIDAD</v>
      </c>
      <c r="J78" s="30" t="str">
        <f>VLOOKUP(H78,PELIGROS!A$2:G$445,3,0)</f>
        <v>Estrés, golpes, Secuestros</v>
      </c>
      <c r="K78" s="31" t="s">
        <v>29</v>
      </c>
      <c r="L78" s="30" t="str">
        <f>VLOOKUP(H78,PELIGROS!A$2:G$445,4,0)</f>
        <v>Inspecciones planeadas e inspecciones no planeadas, procedimientos de programas de seguridad y salud en el trabajo</v>
      </c>
      <c r="M78" s="30" t="str">
        <f>VLOOKUP(H78,PELIGROS!A$2:G$445,5,0)</f>
        <v xml:space="preserve">Uniformes Corporativos, Chaquetas corporativas, Carnetización
</v>
      </c>
      <c r="N78" s="31">
        <v>2</v>
      </c>
      <c r="O78" s="42">
        <v>2</v>
      </c>
      <c r="P78" s="42">
        <v>60</v>
      </c>
      <c r="Q78" s="42">
        <f t="shared" si="6"/>
        <v>4</v>
      </c>
      <c r="R78" s="42">
        <f t="shared" si="7"/>
        <v>240</v>
      </c>
      <c r="S78" s="30" t="str">
        <f t="shared" si="8"/>
        <v>B-4</v>
      </c>
      <c r="T78" s="47" t="str">
        <f t="shared" si="9"/>
        <v>II</v>
      </c>
      <c r="U78" s="47" t="str">
        <f t="shared" si="10"/>
        <v>No Aceptable o Aceptable Con Control Especifico</v>
      </c>
      <c r="V78" s="103"/>
      <c r="W78" s="30" t="str">
        <f>VLOOKUP(H78,PELIGROS!A$2:G$445,6,0)</f>
        <v>Secuestros</v>
      </c>
      <c r="X78" s="32" t="s">
        <v>29</v>
      </c>
      <c r="Y78" s="32" t="s">
        <v>29</v>
      </c>
      <c r="Z78" s="32" t="s">
        <v>29</v>
      </c>
      <c r="AA78" s="33" t="s">
        <v>29</v>
      </c>
      <c r="AB78" s="33" t="str">
        <f>VLOOKUP(H78,PELIGROS!A$2:G$445,7,0)</f>
        <v>N/A</v>
      </c>
      <c r="AC78" s="32" t="s">
        <v>1207</v>
      </c>
      <c r="AD78" s="107"/>
    </row>
    <row r="79" spans="1:30" s="46" customFormat="1" ht="179.25" customHeight="1" x14ac:dyDescent="0.25">
      <c r="A79" s="109"/>
      <c r="B79" s="112"/>
      <c r="C79" s="103"/>
      <c r="D79" s="103"/>
      <c r="E79" s="104"/>
      <c r="F79" s="104"/>
      <c r="G79" s="30" t="str">
        <f>VLOOKUP(H79,PELIGROS!A$1:G$445,2,0)</f>
        <v>MANTENIMIENTO DE PUENTE GRUAS, LIMPIEZA DE CANALES, MANTENIMIENTO DE INSTALACIONES LOCATIVAS, MANTENIMIENTO Y REPARACIÓN DE POZOS</v>
      </c>
      <c r="H79" s="30" t="s">
        <v>593</v>
      </c>
      <c r="I79" s="30" t="str">
        <f t="shared" si="11"/>
        <v>CONDICIONES DE SEGURIDAD</v>
      </c>
      <c r="J79" s="30" t="str">
        <f>VLOOKUP(H79,PELIGROS!A$2:G$445,3,0)</f>
        <v>LESIONES, FRACTURAS, MUERTE</v>
      </c>
      <c r="K79" s="31" t="s">
        <v>29</v>
      </c>
      <c r="L79" s="30" t="str">
        <f>VLOOKUP(H79,PELIGROS!A$2:G$445,4,0)</f>
        <v>Inspecciones planeadas e inspecciones no planeadas, procedimientos de programas de seguridad y salud en el trabajo</v>
      </c>
      <c r="M79" s="30" t="str">
        <f>VLOOKUP(H79,PELIGROS!A$2:G$445,5,0)</f>
        <v>EPP</v>
      </c>
      <c r="N79" s="31">
        <v>2</v>
      </c>
      <c r="O79" s="42">
        <v>2</v>
      </c>
      <c r="P79" s="42">
        <v>100</v>
      </c>
      <c r="Q79" s="42">
        <f t="shared" si="6"/>
        <v>4</v>
      </c>
      <c r="R79" s="42">
        <f t="shared" si="7"/>
        <v>400</v>
      </c>
      <c r="S79" s="30" t="str">
        <f t="shared" si="8"/>
        <v>B-4</v>
      </c>
      <c r="T79" s="47" t="str">
        <f t="shared" si="9"/>
        <v>II</v>
      </c>
      <c r="U79" s="47" t="str">
        <f t="shared" si="10"/>
        <v>No Aceptable o Aceptable Con Control Especifico</v>
      </c>
      <c r="V79" s="103"/>
      <c r="W79" s="30" t="str">
        <f>VLOOKUP(H79,PELIGROS!A$2:G$445,6,0)</f>
        <v>MUERTE</v>
      </c>
      <c r="X79" s="32" t="s">
        <v>29</v>
      </c>
      <c r="Y79" s="32" t="s">
        <v>29</v>
      </c>
      <c r="Z79" s="32" t="s">
        <v>29</v>
      </c>
      <c r="AA79" s="33" t="s">
        <v>29</v>
      </c>
      <c r="AB79" s="33" t="str">
        <f>VLOOKUP(H79,PELIGROS!A$2:G$445,7,0)</f>
        <v>CERTIFICACIÓN Y/O ENTRENAMIENTO EN TRABAJO SEGURO EN ALTURAS; DILGENCIAMIENTO DE PERMISO DE TRABAJO; USO Y MANEJO ADECUADO DE E.P.P.; ARME Y DESARME DE ANDAMIOS</v>
      </c>
      <c r="AC79" s="32" t="s">
        <v>1223</v>
      </c>
      <c r="AD79" s="107"/>
    </row>
    <row r="80" spans="1:30" s="46" customFormat="1" ht="179.25" customHeight="1" x14ac:dyDescent="0.25">
      <c r="A80" s="109"/>
      <c r="B80" s="112"/>
      <c r="C80" s="103"/>
      <c r="D80" s="103"/>
      <c r="E80" s="104"/>
      <c r="F80" s="104"/>
      <c r="G80" s="30" t="str">
        <f>VLOOKUP(H80,PELIGROS!A$1:G$445,2,0)</f>
        <v>SISMOS, INCENDIOS, INUNDACIONES, TERREMOTOS, VENDAVALES, DERRUMBE</v>
      </c>
      <c r="H80" s="30" t="s">
        <v>55</v>
      </c>
      <c r="I80" s="30" t="str">
        <f t="shared" si="11"/>
        <v>FENÓMENOS NATURALES</v>
      </c>
      <c r="J80" s="30" t="str">
        <f>VLOOKUP(H80,PELIGROS!A$2:G$445,3,0)</f>
        <v>SISMOS, INCENDIOS, INUNDACIONES, TERREMOTOS, VENDAVALES</v>
      </c>
      <c r="K80" s="31" t="s">
        <v>29</v>
      </c>
      <c r="L80" s="30" t="str">
        <f>VLOOKUP(H80,PELIGROS!A$2:G$445,4,0)</f>
        <v>Inspecciones planeadas e inspecciones no planeadas, procedimientos de programas de seguridad y salud en el trabajo</v>
      </c>
      <c r="M80" s="30" t="str">
        <f>VLOOKUP(H80,PELIGROS!A$2:G$445,5,0)</f>
        <v>BRIGADAS DE EMERGENCIAS</v>
      </c>
      <c r="N80" s="31">
        <v>2</v>
      </c>
      <c r="O80" s="42">
        <v>1</v>
      </c>
      <c r="P80" s="42">
        <v>100</v>
      </c>
      <c r="Q80" s="42">
        <f t="shared" si="6"/>
        <v>2</v>
      </c>
      <c r="R80" s="42">
        <f t="shared" si="7"/>
        <v>200</v>
      </c>
      <c r="S80" s="30" t="str">
        <f t="shared" si="8"/>
        <v>B-2</v>
      </c>
      <c r="T80" s="47" t="str">
        <f t="shared" si="9"/>
        <v>II</v>
      </c>
      <c r="U80" s="47" t="str">
        <f t="shared" si="10"/>
        <v>No Aceptable o Aceptable Con Control Especifico</v>
      </c>
      <c r="V80" s="103"/>
      <c r="W80" s="30" t="str">
        <f>VLOOKUP(H80,PELIGROS!A$2:G$445,6,0)</f>
        <v>MUERTE</v>
      </c>
      <c r="X80" s="32" t="s">
        <v>29</v>
      </c>
      <c r="Y80" s="32" t="s">
        <v>29</v>
      </c>
      <c r="Z80" s="32" t="s">
        <v>29</v>
      </c>
      <c r="AA80" s="33" t="s">
        <v>1201</v>
      </c>
      <c r="AB80" s="33" t="str">
        <f>VLOOKUP(H80,PELIGROS!A$2:G$445,7,0)</f>
        <v>ENTRENAMIENTO DE LA BRIGADA; DIVULGACIÓN DE PLAN DE EMERGENCIA</v>
      </c>
      <c r="AC80" s="32" t="s">
        <v>1202</v>
      </c>
      <c r="AD80" s="107"/>
    </row>
    <row r="81" spans="1:30" s="46" customFormat="1" ht="179.25" customHeight="1" x14ac:dyDescent="0.25">
      <c r="A81" s="109"/>
      <c r="B81" s="112"/>
      <c r="C81" s="90" t="s">
        <v>1224</v>
      </c>
      <c r="D81" s="90" t="s">
        <v>1225</v>
      </c>
      <c r="E81" s="102" t="s">
        <v>1036</v>
      </c>
      <c r="F81" s="102" t="s">
        <v>1194</v>
      </c>
      <c r="G81" s="26" t="str">
        <f>VLOOKUP(H81,PELIGROS!A$1:G$445,2,0)</f>
        <v>Bacteria</v>
      </c>
      <c r="H81" s="26" t="s">
        <v>96</v>
      </c>
      <c r="I81" s="26" t="str">
        <f t="shared" si="11"/>
        <v>BIOLÓGICO</v>
      </c>
      <c r="J81" s="26" t="str">
        <f>VLOOKUP(H81,PELIGROS!A$2:G$445,3,0)</f>
        <v>Infecciones producidas por Bacterianas</v>
      </c>
      <c r="K81" s="27" t="s">
        <v>29</v>
      </c>
      <c r="L81" s="26" t="str">
        <f>VLOOKUP(H81,PELIGROS!A$2:G$445,4,0)</f>
        <v>Inspecciones planeadas e inspecciones no planeadas, procedimientos de programas de seguridad y salud en el trabajo</v>
      </c>
      <c r="M81" s="26" t="str">
        <f>VLOOKUP(H81,PELIGROS!A$2:G$445,5,0)</f>
        <v>Programa de vacunación, bota pantalón, overol, guantes, tapabocas, mascarillas con filtros</v>
      </c>
      <c r="N81" s="27">
        <v>2</v>
      </c>
      <c r="O81" s="40">
        <v>3</v>
      </c>
      <c r="P81" s="40">
        <v>10</v>
      </c>
      <c r="Q81" s="40">
        <f t="shared" si="6"/>
        <v>6</v>
      </c>
      <c r="R81" s="40">
        <f t="shared" si="7"/>
        <v>60</v>
      </c>
      <c r="S81" s="26" t="str">
        <f t="shared" si="8"/>
        <v>M-6</v>
      </c>
      <c r="T81" s="41" t="str">
        <f t="shared" si="9"/>
        <v>III</v>
      </c>
      <c r="U81" s="41" t="str">
        <f t="shared" si="10"/>
        <v>Mejorable</v>
      </c>
      <c r="V81" s="90">
        <v>1</v>
      </c>
      <c r="W81" s="26" t="str">
        <f>VLOOKUP(H81,PELIGROS!A$2:G$445,6,0)</f>
        <v xml:space="preserve">Enfermedades Infectocontagiosas
</v>
      </c>
      <c r="X81" s="28" t="s">
        <v>29</v>
      </c>
      <c r="Y81" s="28" t="s">
        <v>29</v>
      </c>
      <c r="Z81" s="28" t="s">
        <v>29</v>
      </c>
      <c r="AA81" s="29" t="s">
        <v>29</v>
      </c>
      <c r="AB81" s="29" t="str">
        <f>VLOOKUP(H81,PELIGROS!A$2:G$445,7,0)</f>
        <v xml:space="preserve">Riesgo Biológico, Autocuidado y/o Uso y manejo adecuado de E.P.P.
</v>
      </c>
      <c r="AC81" s="28" t="s">
        <v>1195</v>
      </c>
      <c r="AD81" s="105" t="s">
        <v>1196</v>
      </c>
    </row>
    <row r="82" spans="1:30" s="46" customFormat="1" ht="179.25" customHeight="1" x14ac:dyDescent="0.25">
      <c r="A82" s="109"/>
      <c r="B82" s="112"/>
      <c r="C82" s="90"/>
      <c r="D82" s="90"/>
      <c r="E82" s="102"/>
      <c r="F82" s="102"/>
      <c r="G82" s="26" t="str">
        <f>VLOOKUP(H82,PELIGROS!A$1:G$445,2,0)</f>
        <v>Virus</v>
      </c>
      <c r="H82" s="26" t="s">
        <v>106</v>
      </c>
      <c r="I82" s="26" t="str">
        <f t="shared" si="11"/>
        <v>BIOLÓGICO</v>
      </c>
      <c r="J82" s="26" t="str">
        <f>VLOOKUP(H82,PELIGROS!A$2:G$445,3,0)</f>
        <v>Infecciones Virales</v>
      </c>
      <c r="K82" s="27" t="s">
        <v>29</v>
      </c>
      <c r="L82" s="26" t="str">
        <f>VLOOKUP(H82,PELIGROS!A$2:G$445,4,0)</f>
        <v>Inspecciones planeadas e inspecciones no planeadas, procedimientos de programas de seguridad y salud en el trabajo</v>
      </c>
      <c r="M82" s="26" t="str">
        <f>VLOOKUP(H82,PELIGROS!A$2:G$445,5,0)</f>
        <v>Programa de vacunación, bota pantalón, overol, guantes, tapabocas, mascarillas con filtros</v>
      </c>
      <c r="N82" s="27">
        <v>2</v>
      </c>
      <c r="O82" s="40">
        <v>3</v>
      </c>
      <c r="P82" s="40">
        <v>10</v>
      </c>
      <c r="Q82" s="40">
        <f t="shared" si="6"/>
        <v>6</v>
      </c>
      <c r="R82" s="40">
        <f t="shared" si="7"/>
        <v>60</v>
      </c>
      <c r="S82" s="26" t="str">
        <f t="shared" si="8"/>
        <v>M-6</v>
      </c>
      <c r="T82" s="41" t="str">
        <f t="shared" si="9"/>
        <v>III</v>
      </c>
      <c r="U82" s="41" t="str">
        <f t="shared" si="10"/>
        <v>Mejorable</v>
      </c>
      <c r="V82" s="90"/>
      <c r="W82" s="26" t="str">
        <f>VLOOKUP(H82,PELIGROS!A$2:G$445,6,0)</f>
        <v xml:space="preserve">Enfermedades Infectocontagiosas
</v>
      </c>
      <c r="X82" s="28" t="s">
        <v>29</v>
      </c>
      <c r="Y82" s="28" t="s">
        <v>29</v>
      </c>
      <c r="Z82" s="28" t="s">
        <v>29</v>
      </c>
      <c r="AA82" s="29" t="s">
        <v>29</v>
      </c>
      <c r="AB82" s="29" t="str">
        <f>VLOOKUP(H82,PELIGROS!A$2:G$445,7,0)</f>
        <v xml:space="preserve">Riesgo Biológico, Autocuidado y/o Uso y manejo adecuado de E.P.P.
</v>
      </c>
      <c r="AC82" s="28"/>
      <c r="AD82" s="105"/>
    </row>
    <row r="83" spans="1:30" s="46" customFormat="1" ht="179.25" customHeight="1" x14ac:dyDescent="0.25">
      <c r="A83" s="109"/>
      <c r="B83" s="112"/>
      <c r="C83" s="90"/>
      <c r="D83" s="90"/>
      <c r="E83" s="102"/>
      <c r="F83" s="102"/>
      <c r="G83" s="26" t="str">
        <f>VLOOKUP(H83,PELIGROS!A$1:G$445,2,0)</f>
        <v>AUSENCIA O EXCESO DE LUZ EN UN AMBIENTE</v>
      </c>
      <c r="H83" s="26" t="s">
        <v>139</v>
      </c>
      <c r="I83" s="26" t="str">
        <f t="shared" si="11"/>
        <v>FÍSICO</v>
      </c>
      <c r="J83" s="26" t="str">
        <f>VLOOKUP(H83,PELIGROS!A$2:G$445,3,0)</f>
        <v>DISMINUCIÓN AGUDEZA VISUAL, CANSANCIO VISUAL</v>
      </c>
      <c r="K83" s="27" t="s">
        <v>29</v>
      </c>
      <c r="L83" s="26" t="str">
        <f>VLOOKUP(H83,PELIGROS!A$2:G$445,4,0)</f>
        <v>Inspecciones planeadas e inspecciones no planeadas, procedimientos de programas de seguridad y salud en el trabajo</v>
      </c>
      <c r="M83" s="26" t="str">
        <f>VLOOKUP(H83,PELIGROS!A$2:G$445,5,0)</f>
        <v>N/A</v>
      </c>
      <c r="N83" s="27">
        <v>2</v>
      </c>
      <c r="O83" s="40">
        <v>2</v>
      </c>
      <c r="P83" s="40">
        <v>10</v>
      </c>
      <c r="Q83" s="40">
        <f t="shared" si="6"/>
        <v>4</v>
      </c>
      <c r="R83" s="40">
        <f t="shared" si="7"/>
        <v>40</v>
      </c>
      <c r="S83" s="26" t="str">
        <f t="shared" si="8"/>
        <v>B-4</v>
      </c>
      <c r="T83" s="41" t="str">
        <f t="shared" si="9"/>
        <v>III</v>
      </c>
      <c r="U83" s="41" t="str">
        <f t="shared" si="10"/>
        <v>Mejorable</v>
      </c>
      <c r="V83" s="90"/>
      <c r="W83" s="26" t="str">
        <f>VLOOKUP(H83,PELIGROS!A$2:G$445,6,0)</f>
        <v>DISMINUCIÓN AGUDEZA VISUAL</v>
      </c>
      <c r="X83" s="28" t="s">
        <v>29</v>
      </c>
      <c r="Y83" s="28" t="s">
        <v>29</v>
      </c>
      <c r="Z83" s="28" t="s">
        <v>29</v>
      </c>
      <c r="AA83" s="29" t="s">
        <v>29</v>
      </c>
      <c r="AB83" s="29" t="str">
        <f>VLOOKUP(H83,PELIGROS!A$2:G$445,7,0)</f>
        <v>N/A</v>
      </c>
      <c r="AC83" s="28" t="s">
        <v>1208</v>
      </c>
      <c r="AD83" s="105"/>
    </row>
    <row r="84" spans="1:30" s="46" customFormat="1" ht="179.25" customHeight="1" x14ac:dyDescent="0.25">
      <c r="A84" s="109"/>
      <c r="B84" s="112"/>
      <c r="C84" s="90"/>
      <c r="D84" s="90"/>
      <c r="E84" s="102"/>
      <c r="F84" s="102"/>
      <c r="G84" s="26" t="str">
        <f>VLOOKUP(H84,PELIGROS!A$1:G$445,2,0)</f>
        <v>INFRAROJA, ULTRAVIOLETA, VISIBLE, RADIOFRECUENCIA, MICROONDAS, LASER</v>
      </c>
      <c r="H84" s="26" t="s">
        <v>60</v>
      </c>
      <c r="I84" s="26" t="str">
        <f t="shared" si="11"/>
        <v>FÍSICO</v>
      </c>
      <c r="J84" s="26" t="str">
        <f>VLOOKUP(H84,PELIGROS!A$2:G$445,3,0)</f>
        <v>CÁNCER, LESIONES DÉRMICAS Y OCULARES</v>
      </c>
      <c r="K84" s="27" t="s">
        <v>29</v>
      </c>
      <c r="L84" s="26" t="str">
        <f>VLOOKUP(H84,PELIGROS!A$2:G$445,4,0)</f>
        <v>Inspecciones planeadas e inspecciones no planeadas, procedimientos de programas de seguridad y salud en el trabajo</v>
      </c>
      <c r="M84" s="26" t="str">
        <f>VLOOKUP(H84,PELIGROS!A$2:G$445,5,0)</f>
        <v>PROGRAMA BLOQUEADOR SOLAR</v>
      </c>
      <c r="N84" s="27">
        <v>2</v>
      </c>
      <c r="O84" s="40">
        <v>1</v>
      </c>
      <c r="P84" s="40">
        <v>60</v>
      </c>
      <c r="Q84" s="40">
        <f t="shared" si="6"/>
        <v>2</v>
      </c>
      <c r="R84" s="40">
        <f t="shared" si="7"/>
        <v>120</v>
      </c>
      <c r="S84" s="26" t="str">
        <f t="shared" si="8"/>
        <v>B-2</v>
      </c>
      <c r="T84" s="41" t="str">
        <f t="shared" si="9"/>
        <v>III</v>
      </c>
      <c r="U84" s="41" t="str">
        <f t="shared" si="10"/>
        <v>Mejorable</v>
      </c>
      <c r="V84" s="90"/>
      <c r="W84" s="26" t="str">
        <f>VLOOKUP(H84,PELIGROS!A$2:G$445,6,0)</f>
        <v>CÁNCER</v>
      </c>
      <c r="X84" s="28" t="s">
        <v>29</v>
      </c>
      <c r="Y84" s="28" t="s">
        <v>29</v>
      </c>
      <c r="Z84" s="28" t="s">
        <v>29</v>
      </c>
      <c r="AA84" s="29" t="s">
        <v>29</v>
      </c>
      <c r="AB84" s="29" t="str">
        <f>VLOOKUP(H84,PELIGROS!A$2:G$445,7,0)</f>
        <v>N/A</v>
      </c>
      <c r="AC84" s="28" t="s">
        <v>1209</v>
      </c>
      <c r="AD84" s="105"/>
    </row>
    <row r="85" spans="1:30" s="46" customFormat="1" ht="179.25" customHeight="1" x14ac:dyDescent="0.25">
      <c r="A85" s="109"/>
      <c r="B85" s="112"/>
      <c r="C85" s="90"/>
      <c r="D85" s="90"/>
      <c r="E85" s="102"/>
      <c r="F85" s="102"/>
      <c r="G85" s="26" t="str">
        <f>VLOOKUP(H85,PELIGROS!A$1:G$445,2,0)</f>
        <v>MAQUINARIA O EQUIPO</v>
      </c>
      <c r="H85" s="26" t="s">
        <v>148</v>
      </c>
      <c r="I85" s="26" t="str">
        <f t="shared" si="11"/>
        <v>FÍSICO</v>
      </c>
      <c r="J85" s="26" t="str">
        <f>VLOOKUP(H85,PELIGROS!A$2:G$445,3,0)</f>
        <v>SORDERA, ESTRÉS, HIPOACUSIA, CEFALA,IRRITABILIDAD</v>
      </c>
      <c r="K85" s="27" t="s">
        <v>29</v>
      </c>
      <c r="L85" s="26" t="str">
        <f>VLOOKUP(H85,PELIGROS!A$2:G$445,4,0)</f>
        <v>Inspecciones planeadas e inspecciones no planeadas, procedimientos de programas de seguridad y salud en el trabajo</v>
      </c>
      <c r="M85" s="26" t="str">
        <f>VLOOKUP(H85,PELIGROS!A$2:G$445,5,0)</f>
        <v>PVE RUIDO</v>
      </c>
      <c r="N85" s="27">
        <v>2</v>
      </c>
      <c r="O85" s="40">
        <v>2</v>
      </c>
      <c r="P85" s="40">
        <v>60</v>
      </c>
      <c r="Q85" s="40">
        <f t="shared" si="6"/>
        <v>4</v>
      </c>
      <c r="R85" s="40">
        <f t="shared" si="7"/>
        <v>240</v>
      </c>
      <c r="S85" s="26" t="str">
        <f t="shared" si="8"/>
        <v>B-4</v>
      </c>
      <c r="T85" s="41" t="str">
        <f t="shared" si="9"/>
        <v>II</v>
      </c>
      <c r="U85" s="41" t="str">
        <f t="shared" si="10"/>
        <v>No Aceptable o Aceptable Con Control Especifico</v>
      </c>
      <c r="V85" s="90"/>
      <c r="W85" s="26" t="str">
        <f>VLOOKUP(H85,PELIGROS!A$2:G$445,6,0)</f>
        <v>SORDERA</v>
      </c>
      <c r="X85" s="28" t="s">
        <v>29</v>
      </c>
      <c r="Y85" s="28" t="s">
        <v>29</v>
      </c>
      <c r="Z85" s="28" t="s">
        <v>29</v>
      </c>
      <c r="AA85" s="29" t="s">
        <v>29</v>
      </c>
      <c r="AB85" s="29" t="str">
        <f>VLOOKUP(H85,PELIGROS!A$2:G$445,7,0)</f>
        <v>USO DE EPP</v>
      </c>
      <c r="AC85" s="28" t="s">
        <v>1197</v>
      </c>
      <c r="AD85" s="105"/>
    </row>
    <row r="86" spans="1:30" s="46" customFormat="1" ht="179.25" customHeight="1" x14ac:dyDescent="0.25">
      <c r="A86" s="109"/>
      <c r="B86" s="112"/>
      <c r="C86" s="90"/>
      <c r="D86" s="90"/>
      <c r="E86" s="102"/>
      <c r="F86" s="102"/>
      <c r="G86" s="26" t="str">
        <f>VLOOKUP(H86,PELIGROS!A$1:G$445,2,0)</f>
        <v>GASES Y VAPORES</v>
      </c>
      <c r="H86" s="26" t="s">
        <v>1105</v>
      </c>
      <c r="I86" s="26" t="str">
        <f t="shared" si="11"/>
        <v>QUÍMICO</v>
      </c>
      <c r="J86" s="26" t="str">
        <f>VLOOKUP(H86,PELIGROS!A$2:G$445,3,0)</f>
        <v xml:space="preserve"> LESIONES EN LA PIEL, IRRITACIÓN EN VÍAS  RESPIRATORIAS, MUERTE</v>
      </c>
      <c r="K86" s="27" t="s">
        <v>29</v>
      </c>
      <c r="L86" s="26" t="str">
        <f>VLOOKUP(H86,PELIGROS!A$2:G$445,4,0)</f>
        <v>Inspecciones planeadas e inspecciones no planeadas, procedimientos de programas de seguridad y salud en el trabajo</v>
      </c>
      <c r="M86" s="26" t="str">
        <f>VLOOKUP(H86,PELIGROS!A$2:G$445,5,0)</f>
        <v>EPP TAPABOCAS, CARETAS CON FILTROS</v>
      </c>
      <c r="N86" s="27">
        <v>2</v>
      </c>
      <c r="O86" s="40">
        <v>2</v>
      </c>
      <c r="P86" s="40">
        <v>25</v>
      </c>
      <c r="Q86" s="40">
        <f t="shared" si="6"/>
        <v>4</v>
      </c>
      <c r="R86" s="40">
        <f t="shared" si="7"/>
        <v>100</v>
      </c>
      <c r="S86" s="26" t="str">
        <f t="shared" si="8"/>
        <v>B-4</v>
      </c>
      <c r="T86" s="41" t="str">
        <f t="shared" si="9"/>
        <v>III</v>
      </c>
      <c r="U86" s="41" t="str">
        <f t="shared" si="10"/>
        <v>Mejorable</v>
      </c>
      <c r="V86" s="90"/>
      <c r="W86" s="26" t="str">
        <f>VLOOKUP(H86,PELIGROS!A$2:G$445,6,0)</f>
        <v xml:space="preserve"> MUERTE</v>
      </c>
      <c r="X86" s="28" t="s">
        <v>29</v>
      </c>
      <c r="Y86" s="28" t="s">
        <v>29</v>
      </c>
      <c r="Z86" s="28" t="s">
        <v>29</v>
      </c>
      <c r="AA86" s="29" t="s">
        <v>29</v>
      </c>
      <c r="AB86" s="29" t="str">
        <f>VLOOKUP(H86,PELIGROS!A$2:G$445,7,0)</f>
        <v>USO Y MANEJO ADECUADO DE E.P.P.</v>
      </c>
      <c r="AC86" s="28" t="s">
        <v>1210</v>
      </c>
      <c r="AD86" s="105"/>
    </row>
    <row r="87" spans="1:30" s="46" customFormat="1" ht="179.25" customHeight="1" x14ac:dyDescent="0.25">
      <c r="A87" s="109"/>
      <c r="B87" s="112"/>
      <c r="C87" s="90"/>
      <c r="D87" s="90"/>
      <c r="E87" s="102"/>
      <c r="F87" s="102"/>
      <c r="G87" s="26" t="str">
        <f>VLOOKUP(H87,PELIGROS!A$1:G$445,2,0)</f>
        <v xml:space="preserve">HUMOS </v>
      </c>
      <c r="H87" s="26" t="s">
        <v>240</v>
      </c>
      <c r="I87" s="26" t="str">
        <f t="shared" si="11"/>
        <v>QUÍMICO</v>
      </c>
      <c r="J87" s="26" t="str">
        <f>VLOOKUP(H87,PELIGROS!A$2:G$445,3,0)</f>
        <v xml:space="preserve">ASMA,GRIPA, NEUMOCONIOSIS, CÁNCER </v>
      </c>
      <c r="K87" s="27" t="s">
        <v>29</v>
      </c>
      <c r="L87" s="26" t="str">
        <f>VLOOKUP(H87,PELIGROS!A$2:G$445,4,0)</f>
        <v>Inspecciones planeadas e inspecciones no planeadas, procedimientos de programas de seguridad y salud en el trabajo</v>
      </c>
      <c r="M87" s="26" t="str">
        <f>VLOOKUP(H87,PELIGROS!A$2:G$445,5,0)</f>
        <v xml:space="preserve">EPP TAPABOCAS, CARETAS CON FILTROS </v>
      </c>
      <c r="N87" s="27">
        <v>2</v>
      </c>
      <c r="O87" s="40">
        <v>2</v>
      </c>
      <c r="P87" s="40">
        <v>60</v>
      </c>
      <c r="Q87" s="40">
        <f t="shared" si="6"/>
        <v>4</v>
      </c>
      <c r="R87" s="40">
        <f t="shared" si="7"/>
        <v>240</v>
      </c>
      <c r="S87" s="26" t="str">
        <f t="shared" si="8"/>
        <v>B-4</v>
      </c>
      <c r="T87" s="41" t="str">
        <f t="shared" si="9"/>
        <v>II</v>
      </c>
      <c r="U87" s="41" t="str">
        <f t="shared" si="10"/>
        <v>No Aceptable o Aceptable Con Control Especifico</v>
      </c>
      <c r="V87" s="90"/>
      <c r="W87" s="26" t="str">
        <f>VLOOKUP(H87,PELIGROS!A$2:G$445,6,0)</f>
        <v>NEUMOCONIOSIS</v>
      </c>
      <c r="X87" s="28" t="s">
        <v>29</v>
      </c>
      <c r="Y87" s="28" t="s">
        <v>29</v>
      </c>
      <c r="Z87" s="28" t="s">
        <v>29</v>
      </c>
      <c r="AA87" s="29" t="s">
        <v>29</v>
      </c>
      <c r="AB87" s="29" t="str">
        <f>VLOOKUP(H87,PELIGROS!A$2:G$445,7,0)</f>
        <v>USO Y MANEJO ADECUADO DE E.P.P.</v>
      </c>
      <c r="AC87" s="28" t="s">
        <v>1211</v>
      </c>
      <c r="AD87" s="105"/>
    </row>
    <row r="88" spans="1:30" s="46" customFormat="1" ht="179.25" customHeight="1" x14ac:dyDescent="0.25">
      <c r="A88" s="109"/>
      <c r="B88" s="112"/>
      <c r="C88" s="90"/>
      <c r="D88" s="90"/>
      <c r="E88" s="102"/>
      <c r="F88" s="102"/>
      <c r="G88" s="26" t="str">
        <f>VLOOKUP(H88,PELIGROS!A$1:G$445,2,0)</f>
        <v>CONCENTRACIÓN EN ACTIVIDADES DE ALTO DESEMPEÑO MENTAL</v>
      </c>
      <c r="H88" s="26" t="s">
        <v>65</v>
      </c>
      <c r="I88" s="26" t="str">
        <f t="shared" si="11"/>
        <v>PSICOSOCIAL</v>
      </c>
      <c r="J88" s="26" t="str">
        <f>VLOOKUP(H88,PELIGROS!A$2:G$445,3,0)</f>
        <v>ESTRÉS, CEFALEA, IRRITABILIDAD</v>
      </c>
      <c r="K88" s="27" t="s">
        <v>29</v>
      </c>
      <c r="L88" s="26" t="str">
        <f>VLOOKUP(H88,PELIGROS!A$2:G$445,4,0)</f>
        <v>N/A</v>
      </c>
      <c r="M88" s="26" t="str">
        <f>VLOOKUP(H88,PELIGROS!A$2:G$445,5,0)</f>
        <v>PVE PSICOSOCIAL</v>
      </c>
      <c r="N88" s="27">
        <v>2</v>
      </c>
      <c r="O88" s="40">
        <v>3</v>
      </c>
      <c r="P88" s="40">
        <v>10</v>
      </c>
      <c r="Q88" s="40">
        <f t="shared" si="6"/>
        <v>6</v>
      </c>
      <c r="R88" s="40">
        <f t="shared" si="7"/>
        <v>60</v>
      </c>
      <c r="S88" s="26" t="str">
        <f t="shared" si="8"/>
        <v>M-6</v>
      </c>
      <c r="T88" s="41" t="str">
        <f t="shared" si="9"/>
        <v>III</v>
      </c>
      <c r="U88" s="41" t="str">
        <f t="shared" si="10"/>
        <v>Mejorable</v>
      </c>
      <c r="V88" s="90"/>
      <c r="W88" s="26" t="str">
        <f>VLOOKUP(H88,PELIGROS!A$2:G$445,6,0)</f>
        <v>ESTRÉS</v>
      </c>
      <c r="X88" s="28" t="s">
        <v>29</v>
      </c>
      <c r="Y88" s="28" t="s">
        <v>29</v>
      </c>
      <c r="Z88" s="28" t="s">
        <v>29</v>
      </c>
      <c r="AA88" s="29" t="s">
        <v>29</v>
      </c>
      <c r="AB88" s="29" t="str">
        <f>VLOOKUP(H88,PELIGROS!A$2:G$445,7,0)</f>
        <v>N/A</v>
      </c>
      <c r="AC88" s="28" t="s">
        <v>1198</v>
      </c>
      <c r="AD88" s="105"/>
    </row>
    <row r="89" spans="1:30" s="46" customFormat="1" ht="179.25" customHeight="1" x14ac:dyDescent="0.25">
      <c r="A89" s="109"/>
      <c r="B89" s="112"/>
      <c r="C89" s="90"/>
      <c r="D89" s="90"/>
      <c r="E89" s="102"/>
      <c r="F89" s="102"/>
      <c r="G89" s="26" t="str">
        <f>VLOOKUP(H89,PELIGROS!A$1:G$445,2,0)</f>
        <v>NATURALEZA DE LA TAREA</v>
      </c>
      <c r="H89" s="26" t="s">
        <v>69</v>
      </c>
      <c r="I89" s="26" t="str">
        <f t="shared" si="11"/>
        <v>PSICOSOCIAL</v>
      </c>
      <c r="J89" s="26" t="str">
        <f>VLOOKUP(H89,PELIGROS!A$2:G$445,3,0)</f>
        <v>ESTRÉS,  TRANSTORNOS DEL SUEÑO</v>
      </c>
      <c r="K89" s="27" t="s">
        <v>29</v>
      </c>
      <c r="L89" s="26" t="str">
        <f>VLOOKUP(H89,PELIGROS!A$2:G$445,4,0)</f>
        <v>N/A</v>
      </c>
      <c r="M89" s="26" t="str">
        <f>VLOOKUP(H89,PELIGROS!A$2:G$445,5,0)</f>
        <v>PVE PSICOSOCIAL</v>
      </c>
      <c r="N89" s="27">
        <v>2</v>
      </c>
      <c r="O89" s="40">
        <v>3</v>
      </c>
      <c r="P89" s="40">
        <v>10</v>
      </c>
      <c r="Q89" s="40">
        <f t="shared" si="6"/>
        <v>6</v>
      </c>
      <c r="R89" s="40">
        <f t="shared" si="7"/>
        <v>60</v>
      </c>
      <c r="S89" s="26" t="str">
        <f t="shared" si="8"/>
        <v>M-6</v>
      </c>
      <c r="T89" s="41" t="str">
        <f t="shared" si="9"/>
        <v>III</v>
      </c>
      <c r="U89" s="41" t="str">
        <f t="shared" si="10"/>
        <v>Mejorable</v>
      </c>
      <c r="V89" s="90"/>
      <c r="W89" s="26" t="str">
        <f>VLOOKUP(H89,PELIGROS!A$2:G$445,6,0)</f>
        <v>ESTRÉS</v>
      </c>
      <c r="X89" s="28" t="s">
        <v>29</v>
      </c>
      <c r="Y89" s="28" t="s">
        <v>29</v>
      </c>
      <c r="Z89" s="28" t="s">
        <v>29</v>
      </c>
      <c r="AA89" s="29" t="s">
        <v>29</v>
      </c>
      <c r="AB89" s="29" t="str">
        <f>VLOOKUP(H89,PELIGROS!A$2:G$445,7,0)</f>
        <v>N/A</v>
      </c>
      <c r="AC89" s="28"/>
      <c r="AD89" s="105"/>
    </row>
    <row r="90" spans="1:30" s="46" customFormat="1" ht="179.25" customHeight="1" x14ac:dyDescent="0.25">
      <c r="A90" s="109"/>
      <c r="B90" s="112"/>
      <c r="C90" s="90"/>
      <c r="D90" s="90"/>
      <c r="E90" s="102"/>
      <c r="F90" s="102"/>
      <c r="G90" s="26" t="str">
        <f>VLOOKUP(H90,PELIGROS!A$1:G$445,2,0)</f>
        <v>Forzadas, Prolongadas</v>
      </c>
      <c r="H90" s="26" t="s">
        <v>37</v>
      </c>
      <c r="I90" s="26" t="str">
        <f t="shared" si="11"/>
        <v>BIOMECÁNICO</v>
      </c>
      <c r="J90" s="26" t="str">
        <f>VLOOKUP(H90,PELIGROS!A$2:G$445,3,0)</f>
        <v xml:space="preserve">Lesiones osteomusculares, lesiones osteoarticulares
</v>
      </c>
      <c r="K90" s="27" t="s">
        <v>29</v>
      </c>
      <c r="L90" s="26" t="str">
        <f>VLOOKUP(H90,PELIGROS!A$2:G$445,4,0)</f>
        <v>Inspecciones planeadas e inspecciones no planeadas, procedimientos de programas de seguridad y salud en el trabajo</v>
      </c>
      <c r="M90" s="26" t="str">
        <f>VLOOKUP(H90,PELIGROS!A$2:G$445,5,0)</f>
        <v>PVE Biomecánico, programa pausas activas, exámenes periódicos, recomendaciones, control de posturas</v>
      </c>
      <c r="N90" s="27">
        <v>2</v>
      </c>
      <c r="O90" s="40">
        <v>3</v>
      </c>
      <c r="P90" s="40">
        <v>25</v>
      </c>
      <c r="Q90" s="40">
        <f t="shared" si="6"/>
        <v>6</v>
      </c>
      <c r="R90" s="40">
        <f t="shared" si="7"/>
        <v>150</v>
      </c>
      <c r="S90" s="26" t="str">
        <f t="shared" si="8"/>
        <v>M-6</v>
      </c>
      <c r="T90" s="41" t="str">
        <f t="shared" si="9"/>
        <v>II</v>
      </c>
      <c r="U90" s="41" t="str">
        <f t="shared" si="10"/>
        <v>No Aceptable o Aceptable Con Control Especifico</v>
      </c>
      <c r="V90" s="90"/>
      <c r="W90" s="26" t="str">
        <f>VLOOKUP(H90,PELIGROS!A$2:G$445,6,0)</f>
        <v>Enfermedades Osteomusculares</v>
      </c>
      <c r="X90" s="28" t="s">
        <v>29</v>
      </c>
      <c r="Y90" s="28" t="s">
        <v>29</v>
      </c>
      <c r="Z90" s="28" t="s">
        <v>29</v>
      </c>
      <c r="AA90" s="29" t="s">
        <v>29</v>
      </c>
      <c r="AB90" s="29" t="str">
        <f>VLOOKUP(H90,PELIGROS!A$2:G$445,7,0)</f>
        <v>Prevención en lesiones osteomusculares, líderes de pausas activas</v>
      </c>
      <c r="AC90" s="28" t="s">
        <v>1212</v>
      </c>
      <c r="AD90" s="105"/>
    </row>
    <row r="91" spans="1:30" s="46" customFormat="1" ht="179.25" customHeight="1" x14ac:dyDescent="0.25">
      <c r="A91" s="109"/>
      <c r="B91" s="112"/>
      <c r="C91" s="90"/>
      <c r="D91" s="90"/>
      <c r="E91" s="102"/>
      <c r="F91" s="102"/>
      <c r="G91" s="26" t="str">
        <f>VLOOKUP(H91,PELIGROS!A$1:G$445,2,0)</f>
        <v>Atropellamiento, Envestir</v>
      </c>
      <c r="H91" s="26" t="s">
        <v>1071</v>
      </c>
      <c r="I91" s="26" t="str">
        <f t="shared" si="11"/>
        <v>CONDICIONES DE SEGURIDAD</v>
      </c>
      <c r="J91" s="26" t="str">
        <f>VLOOKUP(H91,PELIGROS!A$2:G$445,3,0)</f>
        <v>Lesiones, pérdidas materiales, muerte</v>
      </c>
      <c r="K91" s="27" t="s">
        <v>29</v>
      </c>
      <c r="L91" s="26" t="str">
        <f>VLOOKUP(H91,PELIGROS!A$2:G$445,4,0)</f>
        <v>Inspecciones planeadas e inspecciones no planeadas, procedimientos de programas de seguridad y salud en el trabajo</v>
      </c>
      <c r="M91" s="26" t="str">
        <f>VLOOKUP(H91,PELIGROS!A$2:G$445,5,0)</f>
        <v>Programa de seguridad vial, señalización</v>
      </c>
      <c r="N91" s="27">
        <v>2</v>
      </c>
      <c r="O91" s="40">
        <v>3</v>
      </c>
      <c r="P91" s="40">
        <v>60</v>
      </c>
      <c r="Q91" s="40">
        <f t="shared" si="6"/>
        <v>6</v>
      </c>
      <c r="R91" s="40">
        <f t="shared" si="7"/>
        <v>360</v>
      </c>
      <c r="S91" s="26" t="str">
        <f t="shared" si="8"/>
        <v>M-6</v>
      </c>
      <c r="T91" s="41" t="str">
        <f t="shared" si="9"/>
        <v>II</v>
      </c>
      <c r="U91" s="41" t="str">
        <f t="shared" si="10"/>
        <v>No Aceptable o Aceptable Con Control Especifico</v>
      </c>
      <c r="V91" s="90"/>
      <c r="W91" s="26" t="str">
        <f>VLOOKUP(H91,PELIGROS!A$2:G$445,6,0)</f>
        <v>Muerte</v>
      </c>
      <c r="X91" s="28" t="s">
        <v>29</v>
      </c>
      <c r="Y91" s="28" t="s">
        <v>29</v>
      </c>
      <c r="Z91" s="28" t="s">
        <v>29</v>
      </c>
      <c r="AA91" s="29" t="s">
        <v>29</v>
      </c>
      <c r="AB91" s="29" t="str">
        <f>VLOOKUP(H91,PELIGROS!A$2:G$445,7,0)</f>
        <v>Seguridad vial y manejo defensivo, aseguramiento de áreas de trabajo</v>
      </c>
      <c r="AC91" s="28" t="s">
        <v>1199</v>
      </c>
      <c r="AD91" s="105"/>
    </row>
    <row r="92" spans="1:30" s="46" customFormat="1" ht="179.25" customHeight="1" x14ac:dyDescent="0.25">
      <c r="A92" s="109"/>
      <c r="B92" s="112"/>
      <c r="C92" s="90"/>
      <c r="D92" s="90"/>
      <c r="E92" s="102"/>
      <c r="F92" s="102"/>
      <c r="G92" s="26" t="str">
        <f>VLOOKUP(H92,PELIGROS!A$1:G$445,2,0)</f>
        <v>Inadecuadas conexiones eléctricas-saturación en tomas de energía</v>
      </c>
      <c r="H92" s="26" t="s">
        <v>547</v>
      </c>
      <c r="I92" s="26" t="str">
        <f t="shared" si="11"/>
        <v>CONDICIONES DE SEGURIDAD</v>
      </c>
      <c r="J92" s="26" t="str">
        <f>VLOOKUP(H92,PELIGROS!A$2:G$445,3,0)</f>
        <v>Quemaduras, electrocución, muerte</v>
      </c>
      <c r="K92" s="27" t="s">
        <v>29</v>
      </c>
      <c r="L92" s="26" t="str">
        <f>VLOOKUP(H92,PELIGROS!A$2:G$445,4,0)</f>
        <v>Inspecciones planeadas e inspecciones no planeadas, procedimientos de programas de seguridad y salud en el trabajo</v>
      </c>
      <c r="M92" s="26" t="str">
        <f>VLOOKUP(H92,PELIGROS!A$2:G$445,5,0)</f>
        <v>E.P.P. Bota dieléctrica, Casco dieléctrico</v>
      </c>
      <c r="N92" s="27">
        <v>2</v>
      </c>
      <c r="O92" s="40">
        <v>2</v>
      </c>
      <c r="P92" s="40">
        <v>100</v>
      </c>
      <c r="Q92" s="40">
        <f t="shared" si="6"/>
        <v>4</v>
      </c>
      <c r="R92" s="40">
        <f t="shared" si="7"/>
        <v>400</v>
      </c>
      <c r="S92" s="26" t="str">
        <f t="shared" si="8"/>
        <v>B-4</v>
      </c>
      <c r="T92" s="41" t="str">
        <f t="shared" si="9"/>
        <v>II</v>
      </c>
      <c r="U92" s="41" t="str">
        <f t="shared" si="10"/>
        <v>No Aceptable o Aceptable Con Control Especifico</v>
      </c>
      <c r="V92" s="90"/>
      <c r="W92" s="26" t="str">
        <f>VLOOKUP(H92,PELIGROS!A$2:G$445,6,0)</f>
        <v>Muerte</v>
      </c>
      <c r="X92" s="28" t="s">
        <v>29</v>
      </c>
      <c r="Y92" s="28" t="s">
        <v>29</v>
      </c>
      <c r="Z92" s="28" t="s">
        <v>29</v>
      </c>
      <c r="AA92" s="29" t="s">
        <v>29</v>
      </c>
      <c r="AB92" s="29" t="str">
        <f>VLOOKUP(H92,PELIGROS!A$2:G$445,7,0)</f>
        <v>Uso y manejo adecuado de E.P.P., actos y condiciones inseguras</v>
      </c>
      <c r="AC92" s="28" t="s">
        <v>1213</v>
      </c>
      <c r="AD92" s="105"/>
    </row>
    <row r="93" spans="1:30" s="46" customFormat="1" ht="179.25" customHeight="1" x14ac:dyDescent="0.25">
      <c r="A93" s="109"/>
      <c r="B93" s="112"/>
      <c r="C93" s="90"/>
      <c r="D93" s="90"/>
      <c r="E93" s="102"/>
      <c r="F93" s="102"/>
      <c r="G93" s="26" t="str">
        <f>VLOOKUP(H93,PELIGROS!A$1:G$445,2,0)</f>
        <v>Maquinaria y equipo</v>
      </c>
      <c r="H93" s="26" t="s">
        <v>583</v>
      </c>
      <c r="I93" s="26" t="str">
        <f t="shared" si="11"/>
        <v>CONDICIONES DE SEGURIDAD</v>
      </c>
      <c r="J93" s="26" t="str">
        <f>VLOOKUP(H93,PELIGROS!A$2:G$445,3,0)</f>
        <v>Atrapamiento, amputación, aplastamiento, fractura, muerte</v>
      </c>
      <c r="K93" s="27" t="s">
        <v>29</v>
      </c>
      <c r="L93" s="26" t="str">
        <f>VLOOKUP(H93,PELIGROS!A$2:G$445,4,0)</f>
        <v>Inspecciones planeadas e inspecciones no planeadas, procedimientos de programas de seguridad y salud en el trabajo</v>
      </c>
      <c r="M93" s="26" t="str">
        <f>VLOOKUP(H93,PELIGROS!A$2:G$445,5,0)</f>
        <v>E.P.P.</v>
      </c>
      <c r="N93" s="27">
        <v>2</v>
      </c>
      <c r="O93" s="40">
        <v>3</v>
      </c>
      <c r="P93" s="40">
        <v>25</v>
      </c>
      <c r="Q93" s="40">
        <f t="shared" si="6"/>
        <v>6</v>
      </c>
      <c r="R93" s="40">
        <f t="shared" si="7"/>
        <v>150</v>
      </c>
      <c r="S93" s="26" t="str">
        <f t="shared" si="8"/>
        <v>M-6</v>
      </c>
      <c r="T93" s="41" t="str">
        <f t="shared" si="9"/>
        <v>II</v>
      </c>
      <c r="U93" s="41" t="str">
        <f t="shared" si="10"/>
        <v>No Aceptable o Aceptable Con Control Especifico</v>
      </c>
      <c r="V93" s="90"/>
      <c r="W93" s="26" t="str">
        <f>VLOOKUP(H93,PELIGROS!A$2:G$445,6,0)</f>
        <v>Aplastamiento</v>
      </c>
      <c r="X93" s="28" t="s">
        <v>29</v>
      </c>
      <c r="Y93" s="28" t="s">
        <v>29</v>
      </c>
      <c r="Z93" s="28" t="s">
        <v>29</v>
      </c>
      <c r="AA93" s="29" t="s">
        <v>29</v>
      </c>
      <c r="AB93" s="29" t="str">
        <f>VLOOKUP(H93,PELIGROS!A$2:G$445,7,0)</f>
        <v>Uso y manejo adecuado de E.P.P., uso y manejo adecuado de herramientas manuales y/o máquinas y equipos</v>
      </c>
      <c r="AC93" s="28" t="s">
        <v>1214</v>
      </c>
      <c r="AD93" s="105"/>
    </row>
    <row r="94" spans="1:30" s="46" customFormat="1" ht="179.25" customHeight="1" x14ac:dyDescent="0.25">
      <c r="A94" s="109"/>
      <c r="B94" s="112"/>
      <c r="C94" s="90"/>
      <c r="D94" s="90"/>
      <c r="E94" s="102"/>
      <c r="F94" s="102"/>
      <c r="G94" s="26" t="str">
        <f>VLOOKUP(H94,PELIGROS!A$1:G$445,2,0)</f>
        <v>Herramientas Manuales</v>
      </c>
      <c r="H94" s="26" t="s">
        <v>578</v>
      </c>
      <c r="I94" s="26" t="str">
        <f t="shared" si="11"/>
        <v>CONDICIONES DE SEGURIDAD</v>
      </c>
      <c r="J94" s="26" t="str">
        <f>VLOOKUP(H94,PELIGROS!A$2:G$445,3,0)</f>
        <v>Quemaduras, contusiones y lesiones</v>
      </c>
      <c r="K94" s="27" t="s">
        <v>29</v>
      </c>
      <c r="L94" s="26" t="str">
        <f>VLOOKUP(H94,PELIGROS!A$2:G$445,4,0)</f>
        <v>Inspecciones planeadas e inspecciones no planeadas, procedimientos de programas de seguridad y salud en el trabajo</v>
      </c>
      <c r="M94" s="26" t="str">
        <f>VLOOKUP(H94,PELIGROS!A$2:G$445,5,0)</f>
        <v>E.P.P.</v>
      </c>
      <c r="N94" s="27">
        <v>2</v>
      </c>
      <c r="O94" s="40">
        <v>3</v>
      </c>
      <c r="P94" s="40">
        <v>25</v>
      </c>
      <c r="Q94" s="40">
        <f t="shared" si="6"/>
        <v>6</v>
      </c>
      <c r="R94" s="40">
        <f t="shared" si="7"/>
        <v>150</v>
      </c>
      <c r="S94" s="26" t="str">
        <f t="shared" si="8"/>
        <v>M-6</v>
      </c>
      <c r="T94" s="41" t="str">
        <f t="shared" si="9"/>
        <v>II</v>
      </c>
      <c r="U94" s="41" t="str">
        <f t="shared" si="10"/>
        <v>No Aceptable o Aceptable Con Control Especifico</v>
      </c>
      <c r="V94" s="90"/>
      <c r="W94" s="26" t="str">
        <f>VLOOKUP(H94,PELIGROS!A$2:G$445,6,0)</f>
        <v>Amputación</v>
      </c>
      <c r="X94" s="28" t="s">
        <v>29</v>
      </c>
      <c r="Y94" s="28" t="s">
        <v>29</v>
      </c>
      <c r="Z94" s="28" t="s">
        <v>29</v>
      </c>
      <c r="AA94" s="29" t="s">
        <v>29</v>
      </c>
      <c r="AB94" s="29" t="str">
        <f>VLOOKUP(H94,PELIGROS!A$2:G$445,7,0)</f>
        <v xml:space="preserve">
Uso y manejo adecuado de E.P.P., uso y manejo adecuado de herramientas manuales y/o máquinas y equipos</v>
      </c>
      <c r="AC94" s="28" t="s">
        <v>1200</v>
      </c>
      <c r="AD94" s="105"/>
    </row>
    <row r="95" spans="1:30" s="46" customFormat="1" ht="179.25" customHeight="1" x14ac:dyDescent="0.25">
      <c r="A95" s="109"/>
      <c r="B95" s="112"/>
      <c r="C95" s="90"/>
      <c r="D95" s="90"/>
      <c r="E95" s="102"/>
      <c r="F95" s="102"/>
      <c r="G95" s="26" t="str">
        <f>VLOOKUP(H95,PELIGROS!A$1:G$445,2,0)</f>
        <v>Atraco, golpiza, atentados y secuestrados</v>
      </c>
      <c r="H95" s="26" t="s">
        <v>51</v>
      </c>
      <c r="I95" s="26" t="str">
        <f t="shared" si="11"/>
        <v>CONDICIONES DE SEGURIDAD</v>
      </c>
      <c r="J95" s="26" t="str">
        <f>VLOOKUP(H95,PELIGROS!A$2:G$445,3,0)</f>
        <v>Estrés, golpes, Secuestros</v>
      </c>
      <c r="K95" s="27" t="s">
        <v>29</v>
      </c>
      <c r="L95" s="26" t="str">
        <f>VLOOKUP(H95,PELIGROS!A$2:G$445,4,0)</f>
        <v>Inspecciones planeadas e inspecciones no planeadas, procedimientos de programas de seguridad y salud en el trabajo</v>
      </c>
      <c r="M95" s="26" t="str">
        <f>VLOOKUP(H95,PELIGROS!A$2:G$445,5,0)</f>
        <v xml:space="preserve">Uniformes Corporativos, Chaquetas corporativas, Carnetización
</v>
      </c>
      <c r="N95" s="27">
        <v>2</v>
      </c>
      <c r="O95" s="40">
        <v>3</v>
      </c>
      <c r="P95" s="40">
        <v>60</v>
      </c>
      <c r="Q95" s="40">
        <f t="shared" si="6"/>
        <v>6</v>
      </c>
      <c r="R95" s="40">
        <f t="shared" si="7"/>
        <v>360</v>
      </c>
      <c r="S95" s="26" t="str">
        <f t="shared" si="8"/>
        <v>M-6</v>
      </c>
      <c r="T95" s="41" t="str">
        <f t="shared" si="9"/>
        <v>II</v>
      </c>
      <c r="U95" s="41" t="str">
        <f t="shared" si="10"/>
        <v>No Aceptable o Aceptable Con Control Especifico</v>
      </c>
      <c r="V95" s="90"/>
      <c r="W95" s="26" t="str">
        <f>VLOOKUP(H95,PELIGROS!A$2:G$445,6,0)</f>
        <v>Secuestros</v>
      </c>
      <c r="X95" s="28" t="s">
        <v>29</v>
      </c>
      <c r="Y95" s="28" t="s">
        <v>29</v>
      </c>
      <c r="Z95" s="28" t="s">
        <v>29</v>
      </c>
      <c r="AA95" s="29" t="s">
        <v>29</v>
      </c>
      <c r="AB95" s="29" t="str">
        <f>VLOOKUP(H95,PELIGROS!A$2:G$445,7,0)</f>
        <v>N/A</v>
      </c>
      <c r="AC95" s="28" t="s">
        <v>1207</v>
      </c>
      <c r="AD95" s="105"/>
    </row>
    <row r="96" spans="1:30" s="46" customFormat="1" ht="179.25" customHeight="1" x14ac:dyDescent="0.25">
      <c r="A96" s="109"/>
      <c r="B96" s="112"/>
      <c r="C96" s="90"/>
      <c r="D96" s="90"/>
      <c r="E96" s="102"/>
      <c r="F96" s="102"/>
      <c r="G96" s="26" t="str">
        <f>VLOOKUP(H96,PELIGROS!A$1:G$445,2,0)</f>
        <v>Reparación de redes y sumideros</v>
      </c>
      <c r="H96" s="26" t="s">
        <v>301</v>
      </c>
      <c r="I96" s="26" t="str">
        <f t="shared" si="11"/>
        <v>CONDICIONES DE SEGURIDAD</v>
      </c>
      <c r="J96" s="26" t="str">
        <f>VLOOKUP(H96,PELIGROS!A$2:G$445,3,0)</f>
        <v>Lesiones oculares, lesiones dérmicas, incendio, explosión, pérdidas materiales, quemaduras</v>
      </c>
      <c r="K96" s="27" t="s">
        <v>29</v>
      </c>
      <c r="L96" s="26" t="str">
        <f>VLOOKUP(H96,PELIGROS!A$2:G$445,4,0)</f>
        <v>Inspecciones planeadas e inspecciones no planeadas, procedimientos de programas de seguridad y salud en el trabajo</v>
      </c>
      <c r="M96" s="26" t="str">
        <f>VLOOKUP(H96,PELIGROS!A$2:G$445,5,0)</f>
        <v>INS , E.P.P. Caretas tipo soldador, traje de carnaza, pero en carnaza, botas tipo soldador</v>
      </c>
      <c r="N96" s="27">
        <v>2</v>
      </c>
      <c r="O96" s="40">
        <v>1</v>
      </c>
      <c r="P96" s="40">
        <v>25</v>
      </c>
      <c r="Q96" s="40">
        <f t="shared" si="6"/>
        <v>2</v>
      </c>
      <c r="R96" s="40">
        <f t="shared" si="7"/>
        <v>50</v>
      </c>
      <c r="S96" s="26" t="str">
        <f t="shared" si="8"/>
        <v>B-2</v>
      </c>
      <c r="T96" s="41" t="str">
        <f t="shared" si="9"/>
        <v>III</v>
      </c>
      <c r="U96" s="41" t="str">
        <f t="shared" si="10"/>
        <v>Mejorable</v>
      </c>
      <c r="V96" s="90"/>
      <c r="W96" s="26" t="str">
        <f>VLOOKUP(H96,PELIGROS!A$2:G$445,6,0)</f>
        <v>Muerte</v>
      </c>
      <c r="X96" s="28" t="s">
        <v>29</v>
      </c>
      <c r="Y96" s="28" t="s">
        <v>29</v>
      </c>
      <c r="Z96" s="28" t="s">
        <v>29</v>
      </c>
      <c r="AA96" s="29" t="s">
        <v>29</v>
      </c>
      <c r="AB96" s="29" t="str">
        <f>VLOOKUP(H96,PELIGROS!A$2:G$445,7,0)</f>
        <v>Trabajo seguro en caliente, diligenciamiento de permisos de trabajo, uso y manejo adecuado de E.P.P.</v>
      </c>
      <c r="AC96" s="28" t="s">
        <v>1211</v>
      </c>
      <c r="AD96" s="105"/>
    </row>
    <row r="97" spans="1:30" s="46" customFormat="1" ht="179.25" customHeight="1" x14ac:dyDescent="0.25">
      <c r="A97" s="109"/>
      <c r="B97" s="112"/>
      <c r="C97" s="90"/>
      <c r="D97" s="90"/>
      <c r="E97" s="102"/>
      <c r="F97" s="102"/>
      <c r="G97" s="26" t="str">
        <f>VLOOKUP(H97,PELIGROS!A$1:G$445,2,0)</f>
        <v>MANTENIMIENTO DE PUENTE GRUAS, LIMPIEZA DE CANALES, MANTENIMIENTO DE INSTALACIONES LOCATIVAS, MANTENIMIENTO Y REPARACIÓN DE POZOS</v>
      </c>
      <c r="H97" s="26" t="s">
        <v>593</v>
      </c>
      <c r="I97" s="26" t="str">
        <f t="shared" si="11"/>
        <v>CONDICIONES DE SEGURIDAD</v>
      </c>
      <c r="J97" s="26" t="str">
        <f>VLOOKUP(H97,PELIGROS!A$2:G$445,3,0)</f>
        <v>LESIONES, FRACTURAS, MUERTE</v>
      </c>
      <c r="K97" s="27" t="s">
        <v>29</v>
      </c>
      <c r="L97" s="26" t="str">
        <f>VLOOKUP(H97,PELIGROS!A$2:G$445,4,0)</f>
        <v>Inspecciones planeadas e inspecciones no planeadas, procedimientos de programas de seguridad y salud en el trabajo</v>
      </c>
      <c r="M97" s="26" t="str">
        <f>VLOOKUP(H97,PELIGROS!A$2:G$445,5,0)</f>
        <v>EPP</v>
      </c>
      <c r="N97" s="27">
        <v>2</v>
      </c>
      <c r="O97" s="40">
        <v>2</v>
      </c>
      <c r="P97" s="40">
        <v>100</v>
      </c>
      <c r="Q97" s="40">
        <f t="shared" si="6"/>
        <v>4</v>
      </c>
      <c r="R97" s="40">
        <f t="shared" si="7"/>
        <v>400</v>
      </c>
      <c r="S97" s="26" t="str">
        <f t="shared" si="8"/>
        <v>B-4</v>
      </c>
      <c r="T97" s="41" t="str">
        <f t="shared" si="9"/>
        <v>II</v>
      </c>
      <c r="U97" s="41" t="str">
        <f t="shared" si="10"/>
        <v>No Aceptable o Aceptable Con Control Especifico</v>
      </c>
      <c r="V97" s="90"/>
      <c r="W97" s="26" t="str">
        <f>VLOOKUP(H97,PELIGROS!A$2:G$445,6,0)</f>
        <v>MUERTE</v>
      </c>
      <c r="X97" s="28" t="s">
        <v>29</v>
      </c>
      <c r="Y97" s="28" t="s">
        <v>29</v>
      </c>
      <c r="Z97" s="28" t="s">
        <v>29</v>
      </c>
      <c r="AA97" s="29" t="s">
        <v>29</v>
      </c>
      <c r="AB97" s="29" t="str">
        <f>VLOOKUP(H97,PELIGROS!A$2:G$445,7,0)</f>
        <v>CERTIFICACIÓN Y/O ENTRENAMIENTO EN TRABAJO SEGURO EN ALTURAS; DILGENCIAMIENTO DE PERMISO DE TRABAJO; USO Y MANEJO ADECUADO DE E.P.P.; ARME Y DESARME DE ANDAMIOS</v>
      </c>
      <c r="AC97" s="28" t="s">
        <v>1223</v>
      </c>
      <c r="AD97" s="105"/>
    </row>
    <row r="98" spans="1:30" s="46" customFormat="1" ht="179.25" customHeight="1" thickBot="1" x14ac:dyDescent="0.3">
      <c r="A98" s="110"/>
      <c r="B98" s="113"/>
      <c r="C98" s="114"/>
      <c r="D98" s="114"/>
      <c r="E98" s="115"/>
      <c r="F98" s="115"/>
      <c r="G98" s="48" t="str">
        <f>VLOOKUP(H98,PELIGROS!A$1:G$445,2,0)</f>
        <v>SISMOS, INCENDIOS, INUNDACIONES, TERREMOTOS, VENDAVALES, DERRUMBE</v>
      </c>
      <c r="H98" s="48" t="s">
        <v>55</v>
      </c>
      <c r="I98" s="48" t="str">
        <f t="shared" si="11"/>
        <v>FENÓMENOS NATURALES</v>
      </c>
      <c r="J98" s="48" t="str">
        <f>VLOOKUP(H98,PELIGROS!A$2:G$445,3,0)</f>
        <v>SISMOS, INCENDIOS, INUNDACIONES, TERREMOTOS, VENDAVALES</v>
      </c>
      <c r="K98" s="49" t="s">
        <v>29</v>
      </c>
      <c r="L98" s="48" t="str">
        <f>VLOOKUP(H98,PELIGROS!A$2:G$445,4,0)</f>
        <v>Inspecciones planeadas e inspecciones no planeadas, procedimientos de programas de seguridad y salud en el trabajo</v>
      </c>
      <c r="M98" s="48" t="str">
        <f>VLOOKUP(H98,PELIGROS!A$2:G$445,5,0)</f>
        <v>BRIGADAS DE EMERGENCIAS</v>
      </c>
      <c r="N98" s="49">
        <v>2</v>
      </c>
      <c r="O98" s="50">
        <v>1</v>
      </c>
      <c r="P98" s="50">
        <v>100</v>
      </c>
      <c r="Q98" s="50">
        <f t="shared" si="6"/>
        <v>2</v>
      </c>
      <c r="R98" s="50">
        <f t="shared" si="7"/>
        <v>200</v>
      </c>
      <c r="S98" s="48" t="str">
        <f t="shared" si="8"/>
        <v>B-2</v>
      </c>
      <c r="T98" s="51" t="str">
        <f t="shared" si="9"/>
        <v>II</v>
      </c>
      <c r="U98" s="51" t="str">
        <f t="shared" si="10"/>
        <v>No Aceptable o Aceptable Con Control Especifico</v>
      </c>
      <c r="V98" s="114"/>
      <c r="W98" s="48" t="str">
        <f>VLOOKUP(H98,PELIGROS!A$2:G$445,6,0)</f>
        <v>MUERTE</v>
      </c>
      <c r="X98" s="52" t="s">
        <v>29</v>
      </c>
      <c r="Y98" s="52" t="s">
        <v>29</v>
      </c>
      <c r="Z98" s="52" t="s">
        <v>29</v>
      </c>
      <c r="AA98" s="53" t="s">
        <v>1201</v>
      </c>
      <c r="AB98" s="53" t="str">
        <f>VLOOKUP(H98,PELIGROS!A$2:G$445,7,0)</f>
        <v>ENTRENAMIENTO DE LA BRIGADA; DIVULGACIÓN DE PLAN DE EMERGENCIA</v>
      </c>
      <c r="AC98" s="52" t="s">
        <v>1202</v>
      </c>
      <c r="AD98" s="116"/>
    </row>
    <row r="100" spans="1:30" ht="13.5" thickBot="1" x14ac:dyDescent="0.3"/>
    <row r="101" spans="1:30" ht="15.75" customHeight="1" x14ac:dyDescent="0.25">
      <c r="A101" s="70" t="s">
        <v>1074</v>
      </c>
      <c r="B101" s="71"/>
      <c r="C101" s="71"/>
      <c r="D101" s="71"/>
      <c r="E101" s="71"/>
      <c r="F101" s="71"/>
      <c r="G101" s="72"/>
    </row>
    <row r="102" spans="1:30" ht="15.75" customHeight="1" x14ac:dyDescent="0.25">
      <c r="A102" s="82" t="s">
        <v>1075</v>
      </c>
      <c r="B102" s="73"/>
      <c r="C102" s="73"/>
      <c r="D102" s="73" t="s">
        <v>1076</v>
      </c>
      <c r="E102" s="73"/>
      <c r="F102" s="73"/>
      <c r="G102" s="74"/>
    </row>
    <row r="103" spans="1:30" ht="23.25" customHeight="1" x14ac:dyDescent="0.25">
      <c r="A103" s="81" t="s">
        <v>1229</v>
      </c>
      <c r="B103" s="75"/>
      <c r="C103" s="75"/>
      <c r="D103" s="75" t="s">
        <v>1228</v>
      </c>
      <c r="E103" s="75"/>
      <c r="F103" s="75"/>
      <c r="G103" s="76"/>
    </row>
    <row r="104" spans="1:30" ht="29.25" customHeight="1" x14ac:dyDescent="0.25">
      <c r="A104" s="100" t="s">
        <v>1230</v>
      </c>
      <c r="B104" s="77"/>
      <c r="C104" s="77"/>
      <c r="D104" s="77" t="s">
        <v>1231</v>
      </c>
      <c r="E104" s="77"/>
      <c r="F104" s="77"/>
      <c r="G104" s="78"/>
    </row>
    <row r="105" spans="1:30" ht="24.75" customHeight="1" x14ac:dyDescent="0.25">
      <c r="A105" s="81" t="s">
        <v>1232</v>
      </c>
      <c r="B105" s="75"/>
      <c r="C105" s="75"/>
      <c r="D105" s="75" t="s">
        <v>1233</v>
      </c>
      <c r="E105" s="75"/>
      <c r="F105" s="75"/>
      <c r="G105" s="76"/>
    </row>
    <row r="106" spans="1:30" ht="43.5" customHeight="1" thickBot="1" x14ac:dyDescent="0.3">
      <c r="A106" s="79" t="s">
        <v>1234</v>
      </c>
      <c r="B106" s="80"/>
      <c r="C106" s="80"/>
      <c r="D106" s="68" t="s">
        <v>1235</v>
      </c>
      <c r="E106" s="68"/>
      <c r="F106" s="68"/>
      <c r="G106" s="69"/>
    </row>
  </sheetData>
  <mergeCells count="58">
    <mergeCell ref="V65:V80"/>
    <mergeCell ref="C47:C64"/>
    <mergeCell ref="D47:D64"/>
    <mergeCell ref="V11:V28"/>
    <mergeCell ref="AD11:AD28"/>
    <mergeCell ref="AD29:AD46"/>
    <mergeCell ref="A11:A98"/>
    <mergeCell ref="B11:B98"/>
    <mergeCell ref="AD65:AD80"/>
    <mergeCell ref="C81:C98"/>
    <mergeCell ref="D81:D98"/>
    <mergeCell ref="E81:E98"/>
    <mergeCell ref="F81:F98"/>
    <mergeCell ref="V81:V98"/>
    <mergeCell ref="AD81:AD98"/>
    <mergeCell ref="C65:C80"/>
    <mergeCell ref="D65:D80"/>
    <mergeCell ref="E65:E80"/>
    <mergeCell ref="F65:F80"/>
    <mergeCell ref="V29:V46"/>
    <mergeCell ref="E47:E64"/>
    <mergeCell ref="F47:F64"/>
    <mergeCell ref="V47:V64"/>
    <mergeCell ref="AD47:AD64"/>
    <mergeCell ref="C2:G2"/>
    <mergeCell ref="A104:C104"/>
    <mergeCell ref="A105:C105"/>
    <mergeCell ref="G8:I9"/>
    <mergeCell ref="H10:I10"/>
    <mergeCell ref="D11:D28"/>
    <mergeCell ref="E11:E28"/>
    <mergeCell ref="F11:F28"/>
    <mergeCell ref="C29:C46"/>
    <mergeCell ref="D29:D46"/>
    <mergeCell ref="E29:E46"/>
    <mergeCell ref="F29:F46"/>
    <mergeCell ref="A8:A10"/>
    <mergeCell ref="B8:B10"/>
    <mergeCell ref="C11:C28"/>
    <mergeCell ref="C3:G3"/>
    <mergeCell ref="C4:G4"/>
    <mergeCell ref="D106:G106"/>
    <mergeCell ref="A101:G101"/>
    <mergeCell ref="D102:G102"/>
    <mergeCell ref="D103:G103"/>
    <mergeCell ref="D104:G104"/>
    <mergeCell ref="D105:G105"/>
    <mergeCell ref="A106:C106"/>
    <mergeCell ref="A103:C103"/>
    <mergeCell ref="A102:C102"/>
    <mergeCell ref="X8:AD9"/>
    <mergeCell ref="N8:T9"/>
    <mergeCell ref="E5:G5"/>
    <mergeCell ref="C8:F9"/>
    <mergeCell ref="J8:J10"/>
    <mergeCell ref="K8:M9"/>
    <mergeCell ref="U8:U9"/>
    <mergeCell ref="V8:W9"/>
  </mergeCells>
  <conditionalFormatting sqref="P80 P11:P78">
    <cfRule type="cellIs" priority="49" stopIfTrue="1" operator="equal">
      <formula>"10, 25, 50, 100"</formula>
    </cfRule>
  </conditionalFormatting>
  <conditionalFormatting sqref="U1:U10 U99:U1048576">
    <cfRule type="containsText" dxfId="27" priority="45" operator="containsText" text="No Aceptable o Aceptable con Control Especifico">
      <formula>NOT(ISERROR(SEARCH("No Aceptable o Aceptable con Control Especifico",U1)))</formula>
    </cfRule>
    <cfRule type="containsText" dxfId="26" priority="46" operator="containsText" text="No Aceptable">
      <formula>NOT(ISERROR(SEARCH("No Aceptable",U1)))</formula>
    </cfRule>
    <cfRule type="containsText" dxfId="25" priority="47" operator="containsText" text="No Aceptable o Aceptable con Control Especifico">
      <formula>NOT(ISERROR(SEARCH("No Aceptable o Aceptable con Control Especifico",U1)))</formula>
    </cfRule>
  </conditionalFormatting>
  <conditionalFormatting sqref="T1:T10 T99:T1048576">
    <cfRule type="cellIs" dxfId="24" priority="44" operator="equal">
      <formula>"II"</formula>
    </cfRule>
  </conditionalFormatting>
  <conditionalFormatting sqref="T80 T11:T78">
    <cfRule type="cellIs" dxfId="23" priority="36" stopIfTrue="1" operator="equal">
      <formula>"IV"</formula>
    </cfRule>
    <cfRule type="cellIs" dxfId="22" priority="37" stopIfTrue="1" operator="equal">
      <formula>"III"</formula>
    </cfRule>
    <cfRule type="cellIs" dxfId="21" priority="38" stopIfTrue="1" operator="equal">
      <formula>"II"</formula>
    </cfRule>
    <cfRule type="cellIs" dxfId="20" priority="39" stopIfTrue="1" operator="equal">
      <formula>"I"</formula>
    </cfRule>
  </conditionalFormatting>
  <conditionalFormatting sqref="U80 U11:U78">
    <cfRule type="cellIs" dxfId="19" priority="22" stopIfTrue="1" operator="equal">
      <formula>"No Aceptable"</formula>
    </cfRule>
    <cfRule type="cellIs" dxfId="18" priority="23" stopIfTrue="1" operator="equal">
      <formula>"Aceptable"</formula>
    </cfRule>
  </conditionalFormatting>
  <conditionalFormatting sqref="U80 U11:U78">
    <cfRule type="cellIs" dxfId="17" priority="20" stopIfTrue="1" operator="equal">
      <formula>"No Aceptable o Aceptable Con Control Especifico"</formula>
    </cfRule>
  </conditionalFormatting>
  <conditionalFormatting sqref="U80 U11:U78">
    <cfRule type="containsText" dxfId="16" priority="19" stopIfTrue="1" operator="containsText" text="Mejorable">
      <formula>NOT(ISERROR(SEARCH("Mejorable",U11)))</formula>
    </cfRule>
  </conditionalFormatting>
  <conditionalFormatting sqref="P79">
    <cfRule type="cellIs" priority="18" stopIfTrue="1" operator="equal">
      <formula>"10, 25, 50, 100"</formula>
    </cfRule>
  </conditionalFormatting>
  <conditionalFormatting sqref="T79">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79">
    <cfRule type="cellIs" dxfId="11" priority="12" stopIfTrue="1" operator="equal">
      <formula>"No Aceptable"</formula>
    </cfRule>
    <cfRule type="cellIs" dxfId="10" priority="13" stopIfTrue="1" operator="equal">
      <formula>"Aceptable"</formula>
    </cfRule>
  </conditionalFormatting>
  <conditionalFormatting sqref="U79">
    <cfRule type="cellIs" dxfId="9" priority="11" stopIfTrue="1" operator="equal">
      <formula>"No Aceptable o Aceptable Con Control Especifico"</formula>
    </cfRule>
  </conditionalFormatting>
  <conditionalFormatting sqref="U79">
    <cfRule type="containsText" dxfId="8" priority="10" stopIfTrue="1" operator="containsText" text="Mejorable">
      <formula>NOT(ISERROR(SEARCH("Mejorable",U79)))</formula>
    </cfRule>
  </conditionalFormatting>
  <conditionalFormatting sqref="P81:P98">
    <cfRule type="cellIs" priority="9" stopIfTrue="1" operator="equal">
      <formula>"10, 25, 50, 100"</formula>
    </cfRule>
  </conditionalFormatting>
  <conditionalFormatting sqref="T81:T98">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81:U98">
    <cfRule type="cellIs" dxfId="3" priority="3" stopIfTrue="1" operator="equal">
      <formula>"No Aceptable"</formula>
    </cfRule>
    <cfRule type="cellIs" dxfId="2" priority="4" stopIfTrue="1" operator="equal">
      <formula>"Aceptable"</formula>
    </cfRule>
  </conditionalFormatting>
  <conditionalFormatting sqref="U81:U98">
    <cfRule type="cellIs" dxfId="1" priority="2" stopIfTrue="1" operator="equal">
      <formula>"No Aceptable o Aceptable Con Control Especifico"</formula>
    </cfRule>
  </conditionalFormatting>
  <conditionalFormatting sqref="U81:U98">
    <cfRule type="containsText" dxfId="0" priority="1" stopIfTrue="1" operator="containsText" text="Mejorable">
      <formula>NOT(ISERROR(SEARCH("Mejorable",U81)))</formula>
    </cfRule>
  </conditionalFormatting>
  <dataValidations count="2">
    <dataValidation type="whole" allowBlank="1" showInputMessage="1" showErrorMessage="1" prompt="1 Esporadica (EE)_x000a_2 Ocasional (EO)_x000a_3 Frecuente (EF)_x000a_4 continua (EC)" sqref="O11:O98">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98">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H11:H98</xm:sqref>
        </x14:dataValidation>
        <x14:dataValidation type="list" allowBlank="1" showInputMessage="1" showErrorMessage="1">
          <x14:formula1>
            <xm:f>FUNCIONES!$A$2:$A$82</xm:f>
          </x14:formula1>
          <xm:sqref>E11:E98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75"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ht="30"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ht="30" x14ac:dyDescent="0.25">
      <c r="A384" s="16" t="s">
        <v>913</v>
      </c>
      <c r="B384" s="16" t="s">
        <v>474</v>
      </c>
      <c r="C384" s="16" t="s">
        <v>476</v>
      </c>
      <c r="D384" s="16" t="s">
        <v>115</v>
      </c>
      <c r="E384" s="16" t="s">
        <v>115</v>
      </c>
      <c r="F384" s="16" t="s">
        <v>476</v>
      </c>
      <c r="G384" s="16" t="s">
        <v>115</v>
      </c>
    </row>
    <row r="385" spans="1:7" ht="30"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ht="30"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2019-06-20T19:48:03Z</dcterms:modified>
</cp:coreProperties>
</file>